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er\21-000\21-075 RN - Energiregnskaber 2020\2 Bilag slutrapport\"/>
    </mc:Choice>
  </mc:AlternateContent>
  <xr:revisionPtr revIDLastSave="0" documentId="13_ncr:1_{67D5368A-E89B-40A2-AFA5-C5C46198B43C}" xr6:coauthVersionLast="47" xr6:coauthVersionMax="47" xr10:uidLastSave="{00000000-0000-0000-0000-000000000000}"/>
  <bookViews>
    <workbookView xWindow="-120" yWindow="-120" windowWidth="29040" windowHeight="17640" firstSheet="1" activeTab="4" xr2:uid="{8C518B70-71FD-4F31-BBAA-7046D79AA90B}"/>
  </bookViews>
  <sheets>
    <sheet name="2020" sheetId="27" r:id="rId1"/>
    <sheet name="2018" sheetId="25" r:id="rId2"/>
    <sheet name="2016" sheetId="22" r:id="rId3"/>
    <sheet name="2010" sheetId="24" r:id="rId4"/>
    <sheet name="1990" sheetId="29" r:id="rId5"/>
    <sheet name="Baggrundsdata 2020, DST" sheetId="28" r:id="rId6"/>
    <sheet name="Baggrundsdata 2018, DST " sheetId="26" r:id="rId7"/>
    <sheet name="Baggrundsdata 2016, DST" sheetId="1" r:id="rId8"/>
    <sheet name="Baggrundsdata 2010, DST" sheetId="21" r:id="rId9"/>
  </sheets>
  <definedNames>
    <definedName name="IDX" localSheetId="8">'Baggrundsdata 2010, DST'!#REF!</definedName>
    <definedName name="IDX" localSheetId="7">'Baggrundsdata 2016, DST'!#REF!</definedName>
    <definedName name="IDX" localSheetId="6">'Baggrundsdata 2018, DST '!#REF!</definedName>
    <definedName name="IDX" localSheetId="5">'Baggrundsdata 2020, DST'!#REF!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9" l="1"/>
  <c r="F9" i="29"/>
  <c r="F10" i="29"/>
  <c r="F11" i="29"/>
  <c r="F12" i="29"/>
  <c r="F13" i="29"/>
  <c r="F14" i="29"/>
  <c r="F15" i="29"/>
  <c r="F16" i="29"/>
  <c r="F7" i="29"/>
  <c r="B16" i="29"/>
  <c r="B15" i="29"/>
  <c r="B14" i="29"/>
  <c r="B13" i="29"/>
  <c r="B12" i="29"/>
  <c r="B11" i="29"/>
  <c r="B10" i="29"/>
  <c r="B9" i="29"/>
  <c r="B8" i="29"/>
  <c r="B7" i="29"/>
  <c r="J18" i="29"/>
  <c r="H18" i="29"/>
  <c r="G18" i="29"/>
  <c r="D18" i="29"/>
  <c r="C18" i="29"/>
  <c r="E17" i="29"/>
  <c r="B17" i="29"/>
  <c r="I16" i="29"/>
  <c r="E16" i="29"/>
  <c r="I15" i="29"/>
  <c r="E15" i="29"/>
  <c r="I14" i="29"/>
  <c r="E14" i="29"/>
  <c r="I13" i="29"/>
  <c r="E13" i="29"/>
  <c r="I12" i="29"/>
  <c r="E12" i="29"/>
  <c r="I11" i="29"/>
  <c r="E11" i="29"/>
  <c r="K11" i="29" s="1"/>
  <c r="I10" i="29"/>
  <c r="E10" i="29"/>
  <c r="I9" i="29"/>
  <c r="E9" i="29"/>
  <c r="I8" i="29"/>
  <c r="E8" i="29"/>
  <c r="I7" i="29"/>
  <c r="I18" i="29" s="1"/>
  <c r="E7" i="29"/>
  <c r="B18" i="29"/>
  <c r="J18" i="27"/>
  <c r="F12" i="24"/>
  <c r="J12" i="22"/>
  <c r="J12" i="25"/>
  <c r="J12" i="27"/>
  <c r="K13" i="29" l="1"/>
  <c r="K9" i="29"/>
  <c r="K14" i="29"/>
  <c r="F18" i="29"/>
  <c r="K12" i="29"/>
  <c r="K10" i="29"/>
  <c r="K7" i="29"/>
  <c r="K15" i="29"/>
  <c r="K16" i="29"/>
  <c r="K8" i="29"/>
  <c r="K17" i="29"/>
  <c r="E18" i="29"/>
  <c r="K17" i="27"/>
  <c r="K9" i="27"/>
  <c r="K12" i="27"/>
  <c r="K7" i="27"/>
  <c r="K18" i="29" l="1"/>
  <c r="N17" i="27"/>
  <c r="L17" i="27"/>
  <c r="L18" i="27" s="1"/>
  <c r="M17" i="27"/>
  <c r="O17" i="27" s="1"/>
  <c r="G16" i="27"/>
  <c r="G15" i="27"/>
  <c r="G14" i="27"/>
  <c r="G13" i="27"/>
  <c r="G12" i="27"/>
  <c r="G11" i="27"/>
  <c r="I11" i="27" s="1"/>
  <c r="O11" i="27" s="1"/>
  <c r="I12" i="27"/>
  <c r="I14" i="27"/>
  <c r="O14" i="27" s="1"/>
  <c r="G10" i="27"/>
  <c r="G9" i="27"/>
  <c r="I9" i="27" s="1"/>
  <c r="I10" i="27"/>
  <c r="O10" i="27" s="1"/>
  <c r="I13" i="27"/>
  <c r="O13" i="27" s="1"/>
  <c r="I15" i="27"/>
  <c r="O15" i="27" s="1"/>
  <c r="G8" i="27"/>
  <c r="I8" i="27" s="1"/>
  <c r="O8" i="27" s="1"/>
  <c r="G7" i="27"/>
  <c r="N16" i="27"/>
  <c r="N15" i="27"/>
  <c r="N14" i="27"/>
  <c r="N13" i="27"/>
  <c r="N10" i="27"/>
  <c r="N7" i="27"/>
  <c r="K14" i="27"/>
  <c r="K10" i="27"/>
  <c r="J15" i="27"/>
  <c r="J7" i="27"/>
  <c r="J8" i="27"/>
  <c r="J9" i="27"/>
  <c r="J10" i="27"/>
  <c r="J13" i="27"/>
  <c r="J14" i="27"/>
  <c r="H17" i="27"/>
  <c r="F17" i="27"/>
  <c r="L16" i="27"/>
  <c r="K16" i="27"/>
  <c r="J16" i="27"/>
  <c r="H16" i="27"/>
  <c r="F16" i="27"/>
  <c r="L15" i="27"/>
  <c r="K15" i="27"/>
  <c r="H15" i="27"/>
  <c r="F15" i="27"/>
  <c r="L14" i="27"/>
  <c r="H14" i="27"/>
  <c r="F14" i="27"/>
  <c r="L13" i="27"/>
  <c r="K13" i="27"/>
  <c r="H13" i="27"/>
  <c r="F13" i="27"/>
  <c r="N12" i="27"/>
  <c r="L12" i="27"/>
  <c r="H12" i="27"/>
  <c r="F12" i="27"/>
  <c r="N11" i="27"/>
  <c r="L11" i="27"/>
  <c r="K11" i="27"/>
  <c r="J11" i="27"/>
  <c r="H11" i="27"/>
  <c r="F11" i="27"/>
  <c r="L10" i="27"/>
  <c r="H10" i="27"/>
  <c r="F10" i="27"/>
  <c r="N9" i="27"/>
  <c r="L9" i="27"/>
  <c r="H9" i="27"/>
  <c r="F9" i="27"/>
  <c r="N8" i="27"/>
  <c r="L8" i="27"/>
  <c r="K8" i="27"/>
  <c r="H8" i="27"/>
  <c r="F8" i="27"/>
  <c r="M9" i="27"/>
  <c r="M10" i="27"/>
  <c r="M11" i="27"/>
  <c r="M12" i="27"/>
  <c r="M13" i="27"/>
  <c r="M14" i="27"/>
  <c r="M15" i="27"/>
  <c r="I16" i="27"/>
  <c r="O16" i="27" s="1"/>
  <c r="M16" i="27"/>
  <c r="I17" i="27"/>
  <c r="M8" i="27"/>
  <c r="L7" i="27"/>
  <c r="H7" i="27"/>
  <c r="F7" i="27"/>
  <c r="R113" i="28"/>
  <c r="R114" i="28"/>
  <c r="R115" i="28"/>
  <c r="R116" i="28"/>
  <c r="R117" i="28"/>
  <c r="R118" i="28"/>
  <c r="R119" i="28"/>
  <c r="R120" i="28"/>
  <c r="R121" i="28"/>
  <c r="R122" i="28"/>
  <c r="R123" i="28"/>
  <c r="R124" i="28"/>
  <c r="R112" i="28"/>
  <c r="R125" i="28"/>
  <c r="L125" i="28"/>
  <c r="L113" i="28"/>
  <c r="L114" i="28"/>
  <c r="L115" i="28"/>
  <c r="L116" i="28"/>
  <c r="L117" i="28"/>
  <c r="L118" i="28"/>
  <c r="L119" i="28"/>
  <c r="L120" i="28"/>
  <c r="L121" i="28"/>
  <c r="L122" i="28"/>
  <c r="L123" i="28"/>
  <c r="L124" i="28"/>
  <c r="L112" i="28"/>
  <c r="G113" i="28"/>
  <c r="G114" i="28"/>
  <c r="G115" i="28"/>
  <c r="G116" i="28"/>
  <c r="G117" i="28"/>
  <c r="G118" i="28"/>
  <c r="G119" i="28"/>
  <c r="G120" i="28"/>
  <c r="G121" i="28"/>
  <c r="G122" i="28"/>
  <c r="G123" i="28"/>
  <c r="G124" i="28"/>
  <c r="G112" i="28"/>
  <c r="G125" i="28"/>
  <c r="D125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12" i="28"/>
  <c r="C125" i="28"/>
  <c r="R110" i="28"/>
  <c r="R101" i="28"/>
  <c r="R102" i="28"/>
  <c r="R103" i="28"/>
  <c r="R104" i="28"/>
  <c r="R105" i="28"/>
  <c r="R106" i="28"/>
  <c r="R107" i="28"/>
  <c r="R108" i="28"/>
  <c r="R109" i="28"/>
  <c r="R100" i="28"/>
  <c r="L101" i="28"/>
  <c r="L102" i="28"/>
  <c r="L103" i="28"/>
  <c r="L104" i="28"/>
  <c r="L105" i="28"/>
  <c r="L106" i="28"/>
  <c r="L107" i="28"/>
  <c r="L108" i="28"/>
  <c r="L109" i="28"/>
  <c r="L100" i="28"/>
  <c r="L110" i="28"/>
  <c r="G110" i="28"/>
  <c r="G101" i="28"/>
  <c r="G102" i="28"/>
  <c r="G103" i="28"/>
  <c r="G104" i="28"/>
  <c r="G105" i="28"/>
  <c r="G106" i="28"/>
  <c r="G107" i="28"/>
  <c r="G108" i="28"/>
  <c r="G109" i="28"/>
  <c r="G100" i="28"/>
  <c r="D110" i="28"/>
  <c r="D101" i="28"/>
  <c r="D102" i="28"/>
  <c r="D103" i="28"/>
  <c r="D104" i="28"/>
  <c r="D105" i="28"/>
  <c r="D106" i="28"/>
  <c r="D107" i="28"/>
  <c r="D108" i="28"/>
  <c r="D109" i="28"/>
  <c r="D100" i="28"/>
  <c r="C110" i="28"/>
  <c r="R90" i="28"/>
  <c r="R91" i="28"/>
  <c r="R92" i="28"/>
  <c r="R93" i="28"/>
  <c r="R94" i="28"/>
  <c r="R95" i="28"/>
  <c r="R96" i="28"/>
  <c r="R97" i="28"/>
  <c r="R89" i="28"/>
  <c r="R98" i="28"/>
  <c r="L90" i="28"/>
  <c r="L91" i="28"/>
  <c r="L92" i="28"/>
  <c r="L93" i="28"/>
  <c r="L94" i="28"/>
  <c r="L95" i="28"/>
  <c r="L96" i="28"/>
  <c r="L97" i="28"/>
  <c r="L89" i="28"/>
  <c r="L98" i="28"/>
  <c r="G98" i="28"/>
  <c r="G90" i="28"/>
  <c r="G91" i="28"/>
  <c r="G92" i="28"/>
  <c r="G93" i="28"/>
  <c r="G94" i="28"/>
  <c r="G95" i="28"/>
  <c r="G96" i="28"/>
  <c r="G97" i="28"/>
  <c r="G89" i="28"/>
  <c r="D98" i="28"/>
  <c r="D90" i="28"/>
  <c r="D91" i="28"/>
  <c r="D92" i="28"/>
  <c r="D93" i="28"/>
  <c r="D94" i="28"/>
  <c r="D95" i="28"/>
  <c r="D96" i="28"/>
  <c r="D97" i="28"/>
  <c r="D89" i="28"/>
  <c r="C98" i="28"/>
  <c r="R87" i="28"/>
  <c r="R78" i="28"/>
  <c r="R79" i="28"/>
  <c r="R80" i="28"/>
  <c r="R81" i="28"/>
  <c r="R82" i="28"/>
  <c r="R83" i="28"/>
  <c r="R84" i="28"/>
  <c r="R85" i="28"/>
  <c r="R86" i="28"/>
  <c r="R77" i="28"/>
  <c r="L78" i="28"/>
  <c r="L79" i="28"/>
  <c r="L80" i="28"/>
  <c r="L81" i="28"/>
  <c r="L82" i="28"/>
  <c r="L83" i="28"/>
  <c r="L84" i="28"/>
  <c r="L85" i="28"/>
  <c r="L86" i="28"/>
  <c r="L77" i="28"/>
  <c r="L87" i="28"/>
  <c r="G87" i="28"/>
  <c r="G78" i="28"/>
  <c r="G79" i="28"/>
  <c r="G80" i="28"/>
  <c r="G81" i="28"/>
  <c r="G82" i="28"/>
  <c r="G83" i="28"/>
  <c r="G84" i="28"/>
  <c r="G85" i="28"/>
  <c r="G86" i="28"/>
  <c r="G77" i="28"/>
  <c r="D87" i="28"/>
  <c r="D78" i="28"/>
  <c r="D79" i="28"/>
  <c r="D80" i="28"/>
  <c r="D81" i="28"/>
  <c r="D82" i="28"/>
  <c r="D83" i="28"/>
  <c r="D84" i="28"/>
  <c r="D85" i="28"/>
  <c r="D86" i="28"/>
  <c r="D77" i="28"/>
  <c r="C87" i="28"/>
  <c r="R15" i="28"/>
  <c r="L15" i="28"/>
  <c r="G15" i="28"/>
  <c r="L27" i="28"/>
  <c r="G27" i="28"/>
  <c r="L39" i="28"/>
  <c r="G39" i="28"/>
  <c r="L51" i="28"/>
  <c r="G51" i="28"/>
  <c r="L63" i="28"/>
  <c r="G63" i="28"/>
  <c r="L75" i="28"/>
  <c r="G75" i="28"/>
  <c r="C75" i="28"/>
  <c r="R27" i="28"/>
  <c r="R39" i="28"/>
  <c r="R51" i="28"/>
  <c r="R63" i="28"/>
  <c r="R75" i="28"/>
  <c r="R66" i="28"/>
  <c r="R67" i="28"/>
  <c r="R68" i="28"/>
  <c r="R69" i="28"/>
  <c r="R70" i="28"/>
  <c r="R71" i="28"/>
  <c r="R72" i="28"/>
  <c r="R73" i="28"/>
  <c r="R74" i="28"/>
  <c r="R65" i="28"/>
  <c r="L66" i="28"/>
  <c r="L67" i="28"/>
  <c r="L68" i="28"/>
  <c r="L69" i="28"/>
  <c r="L70" i="28"/>
  <c r="L71" i="28"/>
  <c r="L72" i="28"/>
  <c r="L73" i="28"/>
  <c r="L74" i="28"/>
  <c r="L65" i="28"/>
  <c r="G65" i="28"/>
  <c r="G66" i="28"/>
  <c r="G67" i="28"/>
  <c r="G68" i="28"/>
  <c r="G69" i="28"/>
  <c r="G70" i="28"/>
  <c r="G71" i="28"/>
  <c r="G72" i="28"/>
  <c r="G73" i="28"/>
  <c r="G74" i="28"/>
  <c r="G54" i="28"/>
  <c r="G55" i="28"/>
  <c r="G56" i="28"/>
  <c r="G57" i="28"/>
  <c r="G58" i="28"/>
  <c r="G59" i="28"/>
  <c r="G60" i="28"/>
  <c r="G61" i="28"/>
  <c r="G62" i="28"/>
  <c r="G53" i="28"/>
  <c r="D75" i="28"/>
  <c r="D66" i="28"/>
  <c r="D67" i="28"/>
  <c r="D68" i="28"/>
  <c r="D69" i="28"/>
  <c r="D70" i="28"/>
  <c r="D71" i="28"/>
  <c r="D72" i="28"/>
  <c r="D73" i="28"/>
  <c r="D74" i="28"/>
  <c r="D65" i="28"/>
  <c r="R53" i="28"/>
  <c r="R54" i="28"/>
  <c r="R55" i="28"/>
  <c r="R56" i="28"/>
  <c r="R57" i="28"/>
  <c r="R58" i="28"/>
  <c r="R59" i="28"/>
  <c r="R60" i="28"/>
  <c r="R61" i="28"/>
  <c r="R62" i="28"/>
  <c r="L53" i="28"/>
  <c r="L54" i="28"/>
  <c r="L55" i="28"/>
  <c r="L56" i="28"/>
  <c r="L57" i="28"/>
  <c r="L58" i="28"/>
  <c r="L59" i="28"/>
  <c r="L60" i="28"/>
  <c r="L61" i="28"/>
  <c r="L62" i="28"/>
  <c r="D63" i="28"/>
  <c r="D54" i="28"/>
  <c r="D55" i="28"/>
  <c r="D56" i="28"/>
  <c r="D57" i="28"/>
  <c r="D58" i="28"/>
  <c r="D59" i="28"/>
  <c r="D60" i="28"/>
  <c r="D61" i="28"/>
  <c r="D62" i="28"/>
  <c r="D53" i="28"/>
  <c r="C63" i="28"/>
  <c r="R41" i="28"/>
  <c r="R42" i="28"/>
  <c r="R43" i="28"/>
  <c r="R44" i="28"/>
  <c r="R45" i="28"/>
  <c r="R46" i="28"/>
  <c r="R47" i="28"/>
  <c r="R48" i="28"/>
  <c r="R49" i="28"/>
  <c r="R50" i="28"/>
  <c r="L41" i="28"/>
  <c r="L42" i="28"/>
  <c r="L43" i="28"/>
  <c r="L44" i="28"/>
  <c r="L45" i="28"/>
  <c r="L46" i="28"/>
  <c r="L47" i="28"/>
  <c r="L48" i="28"/>
  <c r="L49" i="28"/>
  <c r="L50" i="28"/>
  <c r="G41" i="28"/>
  <c r="G42" i="28"/>
  <c r="G43" i="28"/>
  <c r="G44" i="28"/>
  <c r="G45" i="28"/>
  <c r="G46" i="28"/>
  <c r="G47" i="28"/>
  <c r="G48" i="28"/>
  <c r="G49" i="28"/>
  <c r="G50" i="28"/>
  <c r="D51" i="28"/>
  <c r="D42" i="28"/>
  <c r="D43" i="28"/>
  <c r="D44" i="28"/>
  <c r="D45" i="28"/>
  <c r="D46" i="28"/>
  <c r="D47" i="28"/>
  <c r="D48" i="28"/>
  <c r="D49" i="28"/>
  <c r="D50" i="28"/>
  <c r="D41" i="28"/>
  <c r="C51" i="28"/>
  <c r="R29" i="28"/>
  <c r="R30" i="28"/>
  <c r="R31" i="28"/>
  <c r="R32" i="28"/>
  <c r="R33" i="28"/>
  <c r="R34" i="28"/>
  <c r="R35" i="28"/>
  <c r="R36" i="28"/>
  <c r="R37" i="28"/>
  <c r="R38" i="28"/>
  <c r="L30" i="28"/>
  <c r="L31" i="28"/>
  <c r="L32" i="28"/>
  <c r="L33" i="28"/>
  <c r="L34" i="28"/>
  <c r="L35" i="28"/>
  <c r="L36" i="28"/>
  <c r="L37" i="28"/>
  <c r="L38" i="28"/>
  <c r="L29" i="28"/>
  <c r="G29" i="28"/>
  <c r="G30" i="28"/>
  <c r="G31" i="28"/>
  <c r="G32" i="28"/>
  <c r="G33" i="28"/>
  <c r="G34" i="28"/>
  <c r="G35" i="28"/>
  <c r="G36" i="28"/>
  <c r="G37" i="28"/>
  <c r="G38" i="28"/>
  <c r="D39" i="28"/>
  <c r="D30" i="28"/>
  <c r="D31" i="28"/>
  <c r="D32" i="28"/>
  <c r="D33" i="28"/>
  <c r="D34" i="28"/>
  <c r="D35" i="28"/>
  <c r="D36" i="28"/>
  <c r="D37" i="28"/>
  <c r="D38" i="28"/>
  <c r="D29" i="28"/>
  <c r="C39" i="28"/>
  <c r="R17" i="28"/>
  <c r="R18" i="28"/>
  <c r="R19" i="28"/>
  <c r="R20" i="28"/>
  <c r="R21" i="28"/>
  <c r="R22" i="28"/>
  <c r="R23" i="28"/>
  <c r="R24" i="28"/>
  <c r="R25" i="28"/>
  <c r="R26" i="28"/>
  <c r="L17" i="28"/>
  <c r="L18" i="28"/>
  <c r="L19" i="28"/>
  <c r="L20" i="28"/>
  <c r="L21" i="28"/>
  <c r="L22" i="28"/>
  <c r="L23" i="28"/>
  <c r="L24" i="28"/>
  <c r="L25" i="28"/>
  <c r="L26" i="28"/>
  <c r="G17" i="28"/>
  <c r="G18" i="28"/>
  <c r="G19" i="28"/>
  <c r="G20" i="28"/>
  <c r="G21" i="28"/>
  <c r="G22" i="28"/>
  <c r="G23" i="28"/>
  <c r="G24" i="28"/>
  <c r="G25" i="28"/>
  <c r="G26" i="28"/>
  <c r="D27" i="28"/>
  <c r="D18" i="28"/>
  <c r="D19" i="28"/>
  <c r="D20" i="28"/>
  <c r="D21" i="28"/>
  <c r="D22" i="28"/>
  <c r="D23" i="28"/>
  <c r="D24" i="28"/>
  <c r="D25" i="28"/>
  <c r="D26" i="28"/>
  <c r="D17" i="28"/>
  <c r="C27" i="28"/>
  <c r="R7" i="28"/>
  <c r="R8" i="28"/>
  <c r="R9" i="28"/>
  <c r="R10" i="28"/>
  <c r="R11" i="28"/>
  <c r="R12" i="28"/>
  <c r="R13" i="28"/>
  <c r="R14" i="28"/>
  <c r="L7" i="28"/>
  <c r="L8" i="28"/>
  <c r="L9" i="28"/>
  <c r="L10" i="28"/>
  <c r="L11" i="28"/>
  <c r="L12" i="28"/>
  <c r="L13" i="28"/>
  <c r="L14" i="28"/>
  <c r="G7" i="28"/>
  <c r="G8" i="28"/>
  <c r="G9" i="28"/>
  <c r="G10" i="28"/>
  <c r="G11" i="28"/>
  <c r="G12" i="28"/>
  <c r="G13" i="28"/>
  <c r="G14" i="28"/>
  <c r="D15" i="28"/>
  <c r="D8" i="28"/>
  <c r="D9" i="28"/>
  <c r="D10" i="28"/>
  <c r="D11" i="28"/>
  <c r="D12" i="28"/>
  <c r="D13" i="28"/>
  <c r="D14" i="28"/>
  <c r="D7" i="28"/>
  <c r="C15" i="28"/>
  <c r="W128" i="28"/>
  <c r="W129" i="28"/>
  <c r="D128" i="28"/>
  <c r="D129" i="28"/>
  <c r="N18" i="27"/>
  <c r="H18" i="27"/>
  <c r="F18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E9" i="27"/>
  <c r="D9" i="27"/>
  <c r="C9" i="27"/>
  <c r="B9" i="27"/>
  <c r="E8" i="27"/>
  <c r="D8" i="27"/>
  <c r="C8" i="27"/>
  <c r="B8" i="27"/>
  <c r="M7" i="27"/>
  <c r="I7" i="27"/>
  <c r="E7" i="27"/>
  <c r="D7" i="27"/>
  <c r="C7" i="27"/>
  <c r="B7" i="27"/>
  <c r="W126" i="26"/>
  <c r="W125" i="26"/>
  <c r="D125" i="26"/>
  <c r="D126" i="26"/>
  <c r="K16" i="25"/>
  <c r="K12" i="25"/>
  <c r="K18" i="27"/>
  <c r="N18" i="25"/>
  <c r="L18" i="25"/>
  <c r="K18" i="25"/>
  <c r="J18" i="25"/>
  <c r="H18" i="25"/>
  <c r="G18" i="25"/>
  <c r="F18" i="25"/>
  <c r="E18" i="25"/>
  <c r="D18" i="25"/>
  <c r="C18" i="25"/>
  <c r="B18" i="25"/>
  <c r="M17" i="25"/>
  <c r="I17" i="25"/>
  <c r="E17" i="25"/>
  <c r="D17" i="25"/>
  <c r="C17" i="25"/>
  <c r="B17" i="25"/>
  <c r="M16" i="25"/>
  <c r="I16" i="25"/>
  <c r="E16" i="25"/>
  <c r="D16" i="25"/>
  <c r="C16" i="25"/>
  <c r="B16" i="25"/>
  <c r="M15" i="25"/>
  <c r="I15" i="25"/>
  <c r="E15" i="25"/>
  <c r="D15" i="25"/>
  <c r="C15" i="25"/>
  <c r="B15" i="25"/>
  <c r="M14" i="25"/>
  <c r="I14" i="25"/>
  <c r="O14" i="25"/>
  <c r="E14" i="25"/>
  <c r="D14" i="25"/>
  <c r="C14" i="25"/>
  <c r="B14" i="25"/>
  <c r="M13" i="25"/>
  <c r="O13" i="25"/>
  <c r="I13" i="25"/>
  <c r="E13" i="25"/>
  <c r="D13" i="25"/>
  <c r="C13" i="25"/>
  <c r="B13" i="25"/>
  <c r="M12" i="25"/>
  <c r="I12" i="25"/>
  <c r="E12" i="25"/>
  <c r="D12" i="25"/>
  <c r="C12" i="25"/>
  <c r="B12" i="25"/>
  <c r="M11" i="25"/>
  <c r="I11" i="25"/>
  <c r="E11" i="25"/>
  <c r="D11" i="25"/>
  <c r="C11" i="25"/>
  <c r="B11" i="25"/>
  <c r="M10" i="25"/>
  <c r="I10" i="25"/>
  <c r="E10" i="25"/>
  <c r="D10" i="25"/>
  <c r="C10" i="25"/>
  <c r="B10" i="25"/>
  <c r="M9" i="25"/>
  <c r="I9" i="25"/>
  <c r="E9" i="25"/>
  <c r="D9" i="25"/>
  <c r="C9" i="25"/>
  <c r="B9" i="25"/>
  <c r="M8" i="25"/>
  <c r="I8" i="25"/>
  <c r="E8" i="25"/>
  <c r="D8" i="25"/>
  <c r="C8" i="25"/>
  <c r="B8" i="25"/>
  <c r="M7" i="25"/>
  <c r="I7" i="25"/>
  <c r="E7" i="25"/>
  <c r="D7" i="25"/>
  <c r="C7" i="25"/>
  <c r="B7" i="25"/>
  <c r="O11" i="25"/>
  <c r="O17" i="25"/>
  <c r="O9" i="25"/>
  <c r="O10" i="25"/>
  <c r="O12" i="25"/>
  <c r="O16" i="25"/>
  <c r="O8" i="25"/>
  <c r="O7" i="25"/>
  <c r="O15" i="25"/>
  <c r="I18" i="25"/>
  <c r="M18" i="25"/>
  <c r="E17" i="24"/>
  <c r="I17" i="24"/>
  <c r="I16" i="24"/>
  <c r="I15" i="24"/>
  <c r="I14" i="24"/>
  <c r="I13" i="24"/>
  <c r="I12" i="24"/>
  <c r="I11" i="24"/>
  <c r="I10" i="24"/>
  <c r="I9" i="24"/>
  <c r="I8" i="24"/>
  <c r="I7" i="24"/>
  <c r="E7" i="24"/>
  <c r="E8" i="24"/>
  <c r="E9" i="24"/>
  <c r="E10" i="24"/>
  <c r="E11" i="24"/>
  <c r="E12" i="24"/>
  <c r="E13" i="24"/>
  <c r="E14" i="24"/>
  <c r="E15" i="24"/>
  <c r="E16" i="24"/>
  <c r="M7" i="22"/>
  <c r="M8" i="22"/>
  <c r="M9" i="22"/>
  <c r="M10" i="22"/>
  <c r="M11" i="22"/>
  <c r="M12" i="22"/>
  <c r="M13" i="22"/>
  <c r="P13" i="22"/>
  <c r="M14" i="22"/>
  <c r="M15" i="22"/>
  <c r="M16" i="22"/>
  <c r="I7" i="22"/>
  <c r="I8" i="22"/>
  <c r="I9" i="22"/>
  <c r="I10" i="22"/>
  <c r="I11" i="22"/>
  <c r="I12" i="22"/>
  <c r="I13" i="22"/>
  <c r="I14" i="22"/>
  <c r="I15" i="22"/>
  <c r="I16" i="22"/>
  <c r="K7" i="24"/>
  <c r="K8" i="24"/>
  <c r="K9" i="24"/>
  <c r="K10" i="24"/>
  <c r="K11" i="24"/>
  <c r="K12" i="24"/>
  <c r="K13" i="24"/>
  <c r="K14" i="24"/>
  <c r="K15" i="24"/>
  <c r="K16" i="24"/>
  <c r="I17" i="22"/>
  <c r="M17" i="22"/>
  <c r="O17" i="22"/>
  <c r="B17" i="22"/>
  <c r="C17" i="22"/>
  <c r="D17" i="22"/>
  <c r="E17" i="22"/>
  <c r="B8" i="22"/>
  <c r="C8" i="22"/>
  <c r="D8" i="22"/>
  <c r="E8" i="22"/>
  <c r="B9" i="22"/>
  <c r="C9" i="22"/>
  <c r="D9" i="22"/>
  <c r="E9" i="22"/>
  <c r="B10" i="22"/>
  <c r="C10" i="22"/>
  <c r="D10" i="22"/>
  <c r="E10" i="22"/>
  <c r="B11" i="22"/>
  <c r="D11" i="22"/>
  <c r="E11" i="22"/>
  <c r="B12" i="22"/>
  <c r="C12" i="22"/>
  <c r="D12" i="22"/>
  <c r="E12" i="22"/>
  <c r="B13" i="22"/>
  <c r="C13" i="22"/>
  <c r="D13" i="22"/>
  <c r="E13" i="22"/>
  <c r="B14" i="22"/>
  <c r="C14" i="22"/>
  <c r="D14" i="22"/>
  <c r="E14" i="22"/>
  <c r="B15" i="22"/>
  <c r="C15" i="22"/>
  <c r="D15" i="22"/>
  <c r="E15" i="22"/>
  <c r="B16" i="22"/>
  <c r="C16" i="22"/>
  <c r="D16" i="22"/>
  <c r="E16" i="22"/>
  <c r="D7" i="22"/>
  <c r="E7" i="22"/>
  <c r="C7" i="22"/>
  <c r="B7" i="22"/>
  <c r="C11" i="22"/>
  <c r="G88" i="1"/>
  <c r="L88" i="1"/>
  <c r="R88" i="1"/>
  <c r="D88" i="1"/>
  <c r="E18" i="22"/>
  <c r="D18" i="22"/>
  <c r="C18" i="22"/>
  <c r="B18" i="22"/>
  <c r="C18" i="24"/>
  <c r="B18" i="24"/>
  <c r="H18" i="24"/>
  <c r="D18" i="24"/>
  <c r="F18" i="24"/>
  <c r="K18" i="24" s="1"/>
  <c r="J18" i="24"/>
  <c r="L18" i="22"/>
  <c r="F18" i="22"/>
  <c r="J18" i="22"/>
  <c r="O18" i="22" s="1"/>
  <c r="N18" i="22"/>
  <c r="H18" i="22"/>
  <c r="G18" i="22"/>
  <c r="K18" i="22"/>
  <c r="M18" i="22"/>
  <c r="E18" i="24"/>
  <c r="G18" i="24"/>
  <c r="I18" i="24"/>
  <c r="I18" i="22"/>
  <c r="V59" i="21"/>
  <c r="V60" i="21"/>
  <c r="R60" i="21"/>
  <c r="L60" i="21"/>
  <c r="G60" i="21"/>
  <c r="R59" i="21"/>
  <c r="L59" i="21"/>
  <c r="G59" i="21"/>
  <c r="D59" i="21"/>
  <c r="D60" i="21"/>
  <c r="V61" i="1"/>
  <c r="V62" i="1"/>
  <c r="R144" i="1"/>
  <c r="L144" i="1"/>
  <c r="G144" i="1"/>
  <c r="R143" i="1"/>
  <c r="L143" i="1"/>
  <c r="G143" i="1"/>
  <c r="R142" i="1"/>
  <c r="L142" i="1"/>
  <c r="G142" i="1"/>
  <c r="R141" i="1"/>
  <c r="L141" i="1"/>
  <c r="G141" i="1"/>
  <c r="R140" i="1"/>
  <c r="L140" i="1"/>
  <c r="G140" i="1"/>
  <c r="R139" i="1"/>
  <c r="L139" i="1"/>
  <c r="G139" i="1"/>
  <c r="R138" i="1"/>
  <c r="L138" i="1"/>
  <c r="G138" i="1"/>
  <c r="R137" i="1"/>
  <c r="L137" i="1"/>
  <c r="G137" i="1"/>
  <c r="R136" i="1"/>
  <c r="L136" i="1"/>
  <c r="G136" i="1"/>
  <c r="R135" i="1"/>
  <c r="L135" i="1"/>
  <c r="G135" i="1"/>
  <c r="R134" i="1"/>
  <c r="L134" i="1"/>
  <c r="G134" i="1"/>
  <c r="R133" i="1"/>
  <c r="L133" i="1"/>
  <c r="G133" i="1"/>
  <c r="R132" i="1"/>
  <c r="L132" i="1"/>
  <c r="G132" i="1"/>
  <c r="R128" i="1"/>
  <c r="L128" i="1"/>
  <c r="G128" i="1"/>
  <c r="R127" i="1"/>
  <c r="L127" i="1"/>
  <c r="G127" i="1"/>
  <c r="R126" i="1"/>
  <c r="L126" i="1"/>
  <c r="G126" i="1"/>
  <c r="R125" i="1"/>
  <c r="L125" i="1"/>
  <c r="G125" i="1"/>
  <c r="R124" i="1"/>
  <c r="L124" i="1"/>
  <c r="G124" i="1"/>
  <c r="R123" i="1"/>
  <c r="L123" i="1"/>
  <c r="G123" i="1"/>
  <c r="R122" i="1"/>
  <c r="L122" i="1"/>
  <c r="G122" i="1"/>
  <c r="R121" i="1"/>
  <c r="L121" i="1"/>
  <c r="G121" i="1"/>
  <c r="R120" i="1"/>
  <c r="L120" i="1"/>
  <c r="G120" i="1"/>
  <c r="R119" i="1"/>
  <c r="L119" i="1"/>
  <c r="G119" i="1"/>
  <c r="R115" i="1"/>
  <c r="L115" i="1"/>
  <c r="G115" i="1"/>
  <c r="R114" i="1"/>
  <c r="L114" i="1"/>
  <c r="G114" i="1"/>
  <c r="R113" i="1"/>
  <c r="L113" i="1"/>
  <c r="G113" i="1"/>
  <c r="R112" i="1"/>
  <c r="L112" i="1"/>
  <c r="G112" i="1"/>
  <c r="R111" i="1"/>
  <c r="L111" i="1"/>
  <c r="G111" i="1"/>
  <c r="R110" i="1"/>
  <c r="L110" i="1"/>
  <c r="G110" i="1"/>
  <c r="R109" i="1"/>
  <c r="L109" i="1"/>
  <c r="G109" i="1"/>
  <c r="R108" i="1"/>
  <c r="L108" i="1"/>
  <c r="G108" i="1"/>
  <c r="R107" i="1"/>
  <c r="L107" i="1"/>
  <c r="G107" i="1"/>
  <c r="R106" i="1"/>
  <c r="L106" i="1"/>
  <c r="G106" i="1"/>
  <c r="R105" i="1"/>
  <c r="L105" i="1"/>
  <c r="G105" i="1"/>
  <c r="R101" i="1"/>
  <c r="L101" i="1"/>
  <c r="G101" i="1"/>
  <c r="R100" i="1"/>
  <c r="L100" i="1"/>
  <c r="G100" i="1"/>
  <c r="R99" i="1"/>
  <c r="L99" i="1"/>
  <c r="G99" i="1"/>
  <c r="R98" i="1"/>
  <c r="L98" i="1"/>
  <c r="G98" i="1"/>
  <c r="R97" i="1"/>
  <c r="L97" i="1"/>
  <c r="G97" i="1"/>
  <c r="R96" i="1"/>
  <c r="L96" i="1"/>
  <c r="G96" i="1"/>
  <c r="R95" i="1"/>
  <c r="L95" i="1"/>
  <c r="G95" i="1"/>
  <c r="R94" i="1"/>
  <c r="L94" i="1"/>
  <c r="G94" i="1"/>
  <c r="R93" i="1"/>
  <c r="L93" i="1"/>
  <c r="G93" i="1"/>
  <c r="R92" i="1"/>
  <c r="L92" i="1"/>
  <c r="G92" i="1"/>
  <c r="R87" i="1"/>
  <c r="L87" i="1"/>
  <c r="G87" i="1"/>
  <c r="R86" i="1"/>
  <c r="L86" i="1"/>
  <c r="G86" i="1"/>
  <c r="R85" i="1"/>
  <c r="L85" i="1"/>
  <c r="G85" i="1"/>
  <c r="R84" i="1"/>
  <c r="L84" i="1"/>
  <c r="G84" i="1"/>
  <c r="R83" i="1"/>
  <c r="L83" i="1"/>
  <c r="G83" i="1"/>
  <c r="R82" i="1"/>
  <c r="L82" i="1"/>
  <c r="G82" i="1"/>
  <c r="R81" i="1"/>
  <c r="L81" i="1"/>
  <c r="G81" i="1"/>
  <c r="R80" i="1"/>
  <c r="L80" i="1"/>
  <c r="G80" i="1"/>
  <c r="R76" i="1"/>
  <c r="L76" i="1"/>
  <c r="G76" i="1"/>
  <c r="R75" i="1"/>
  <c r="L75" i="1"/>
  <c r="G75" i="1"/>
  <c r="R74" i="1"/>
  <c r="L74" i="1"/>
  <c r="G74" i="1"/>
  <c r="R73" i="1"/>
  <c r="L73" i="1"/>
  <c r="G73" i="1"/>
  <c r="R72" i="1"/>
  <c r="L72" i="1"/>
  <c r="G72" i="1"/>
  <c r="R71" i="1"/>
  <c r="L71" i="1"/>
  <c r="G71" i="1"/>
  <c r="R70" i="1"/>
  <c r="L70" i="1"/>
  <c r="G70" i="1"/>
  <c r="R69" i="1"/>
  <c r="L69" i="1"/>
  <c r="G69" i="1"/>
  <c r="R68" i="1"/>
  <c r="L68" i="1"/>
  <c r="G68" i="1"/>
  <c r="R67" i="1"/>
  <c r="L67" i="1"/>
  <c r="G67" i="1"/>
  <c r="R66" i="1"/>
  <c r="L66" i="1"/>
  <c r="G66" i="1"/>
  <c r="R62" i="1"/>
  <c r="L62" i="1"/>
  <c r="G62" i="1"/>
  <c r="R61" i="1"/>
  <c r="L61" i="1"/>
  <c r="G61" i="1"/>
  <c r="R57" i="1"/>
  <c r="L57" i="1"/>
  <c r="G57" i="1"/>
  <c r="R56" i="1"/>
  <c r="L56" i="1"/>
  <c r="G56" i="1"/>
  <c r="R55" i="1"/>
  <c r="L55" i="1"/>
  <c r="G55" i="1"/>
  <c r="R54" i="1"/>
  <c r="L54" i="1"/>
  <c r="G54" i="1"/>
  <c r="R53" i="1"/>
  <c r="L53" i="1"/>
  <c r="G53" i="1"/>
  <c r="R52" i="1"/>
  <c r="L52" i="1"/>
  <c r="G52" i="1"/>
  <c r="R51" i="1"/>
  <c r="L51" i="1"/>
  <c r="G51" i="1"/>
  <c r="R50" i="1"/>
  <c r="L50" i="1"/>
  <c r="G50" i="1"/>
  <c r="R49" i="1"/>
  <c r="L49" i="1"/>
  <c r="G49" i="1"/>
  <c r="R48" i="1"/>
  <c r="L48" i="1"/>
  <c r="G48" i="1"/>
  <c r="R44" i="1"/>
  <c r="L44" i="1"/>
  <c r="G44" i="1"/>
  <c r="R43" i="1"/>
  <c r="L43" i="1"/>
  <c r="G43" i="1"/>
  <c r="R42" i="1"/>
  <c r="L42" i="1"/>
  <c r="G42" i="1"/>
  <c r="R41" i="1"/>
  <c r="L41" i="1"/>
  <c r="G41" i="1"/>
  <c r="R40" i="1"/>
  <c r="L40" i="1"/>
  <c r="G40" i="1"/>
  <c r="R39" i="1"/>
  <c r="L39" i="1"/>
  <c r="G39" i="1"/>
  <c r="R38" i="1"/>
  <c r="L38" i="1"/>
  <c r="G38" i="1"/>
  <c r="R37" i="1"/>
  <c r="L37" i="1"/>
  <c r="G37" i="1"/>
  <c r="R36" i="1"/>
  <c r="L36" i="1"/>
  <c r="G36" i="1"/>
  <c r="R35" i="1"/>
  <c r="L35" i="1"/>
  <c r="G35" i="1"/>
  <c r="R34" i="1"/>
  <c r="L34" i="1"/>
  <c r="G34" i="1"/>
  <c r="R30" i="1"/>
  <c r="L30" i="1"/>
  <c r="G30" i="1"/>
  <c r="R29" i="1"/>
  <c r="L29" i="1"/>
  <c r="G29" i="1"/>
  <c r="R28" i="1"/>
  <c r="L28" i="1"/>
  <c r="G28" i="1"/>
  <c r="R27" i="1"/>
  <c r="L27" i="1"/>
  <c r="G27" i="1"/>
  <c r="R26" i="1"/>
  <c r="L26" i="1"/>
  <c r="G26" i="1"/>
  <c r="R25" i="1"/>
  <c r="L25" i="1"/>
  <c r="G25" i="1"/>
  <c r="R24" i="1"/>
  <c r="L24" i="1"/>
  <c r="G24" i="1"/>
  <c r="R23" i="1"/>
  <c r="L23" i="1"/>
  <c r="G23" i="1"/>
  <c r="R22" i="1"/>
  <c r="L22" i="1"/>
  <c r="G22" i="1"/>
  <c r="R21" i="1"/>
  <c r="L21" i="1"/>
  <c r="G21" i="1"/>
  <c r="R20" i="1"/>
  <c r="L20" i="1"/>
  <c r="G20" i="1"/>
  <c r="R16" i="1"/>
  <c r="L16" i="1"/>
  <c r="G16" i="1"/>
  <c r="R15" i="1"/>
  <c r="L15" i="1"/>
  <c r="G15" i="1"/>
  <c r="R14" i="1"/>
  <c r="L14" i="1"/>
  <c r="G14" i="1"/>
  <c r="R13" i="1"/>
  <c r="L13" i="1"/>
  <c r="G13" i="1"/>
  <c r="R12" i="1"/>
  <c r="L12" i="1"/>
  <c r="G12" i="1"/>
  <c r="R11" i="1"/>
  <c r="L11" i="1"/>
  <c r="G11" i="1"/>
  <c r="R10" i="1"/>
  <c r="L10" i="1"/>
  <c r="G10" i="1"/>
  <c r="R9" i="1"/>
  <c r="L9" i="1"/>
  <c r="G9" i="1"/>
  <c r="R8" i="1"/>
  <c r="L8" i="1"/>
  <c r="G8" i="1"/>
  <c r="R7" i="1"/>
  <c r="L7" i="1"/>
  <c r="G7" i="1"/>
  <c r="R6" i="1"/>
  <c r="L6" i="1"/>
  <c r="G6" i="1"/>
  <c r="D61" i="1"/>
  <c r="D62" i="1"/>
  <c r="D69" i="1"/>
  <c r="D121" i="1"/>
  <c r="D125" i="1"/>
  <c r="D134" i="1"/>
  <c r="D138" i="1"/>
  <c r="D142" i="1"/>
  <c r="D70" i="1"/>
  <c r="D83" i="1"/>
  <c r="D87" i="1"/>
  <c r="D115" i="1"/>
  <c r="D122" i="1"/>
  <c r="D126" i="1"/>
  <c r="D68" i="1"/>
  <c r="D72" i="1"/>
  <c r="D94" i="1"/>
  <c r="D105" i="1"/>
  <c r="D109" i="1"/>
  <c r="D113" i="1"/>
  <c r="D71" i="1"/>
  <c r="D93" i="1"/>
  <c r="D108" i="1"/>
  <c r="D112" i="1"/>
  <c r="D101" i="1"/>
  <c r="D92" i="1"/>
  <c r="D96" i="1"/>
  <c r="D95" i="1"/>
  <c r="D57" i="1"/>
  <c r="D66" i="1"/>
  <c r="D74" i="1"/>
  <c r="D82" i="1"/>
  <c r="D86" i="1"/>
  <c r="D97" i="1"/>
  <c r="D133" i="1"/>
  <c r="D137" i="1"/>
  <c r="D141" i="1"/>
  <c r="D56" i="1"/>
  <c r="D81" i="1"/>
  <c r="D85" i="1"/>
  <c r="D100" i="1"/>
  <c r="D80" i="1"/>
  <c r="D84" i="1"/>
  <c r="D50" i="1"/>
  <c r="D54" i="1"/>
  <c r="D67" i="1"/>
  <c r="D76" i="1"/>
  <c r="D75" i="1"/>
  <c r="D73" i="1"/>
  <c r="D49" i="1"/>
  <c r="D53" i="1"/>
  <c r="D48" i="1"/>
  <c r="D52" i="1"/>
  <c r="D51" i="1"/>
  <c r="D55" i="1"/>
  <c r="D35" i="1"/>
  <c r="D39" i="1"/>
  <c r="D43" i="1"/>
  <c r="D107" i="1"/>
  <c r="D111" i="1"/>
  <c r="D120" i="1"/>
  <c r="D124" i="1"/>
  <c r="D132" i="1"/>
  <c r="D136" i="1"/>
  <c r="D140" i="1"/>
  <c r="D144" i="1"/>
  <c r="D106" i="1"/>
  <c r="D110" i="1"/>
  <c r="D114" i="1"/>
  <c r="D119" i="1"/>
  <c r="D123" i="1"/>
  <c r="D127" i="1"/>
  <c r="D128" i="1"/>
  <c r="D135" i="1"/>
  <c r="D139" i="1"/>
  <c r="D143" i="1"/>
  <c r="D99" i="1"/>
  <c r="D98" i="1"/>
  <c r="D23" i="1"/>
  <c r="D34" i="1"/>
  <c r="D38" i="1"/>
  <c r="D42" i="1"/>
  <c r="D44" i="1"/>
  <c r="D37" i="1"/>
  <c r="D41" i="1"/>
  <c r="D36" i="1"/>
  <c r="D40" i="1"/>
  <c r="D27" i="1"/>
  <c r="D30" i="1"/>
  <c r="D22" i="1"/>
  <c r="D26" i="1"/>
  <c r="D21" i="1"/>
  <c r="D25" i="1"/>
  <c r="D29" i="1"/>
  <c r="D9" i="1"/>
  <c r="D13" i="1"/>
  <c r="D20" i="1"/>
  <c r="D24" i="1"/>
  <c r="D28" i="1"/>
  <c r="D16" i="1"/>
  <c r="D8" i="1"/>
  <c r="D12" i="1"/>
  <c r="D7" i="1"/>
  <c r="D11" i="1"/>
  <c r="D15" i="1"/>
  <c r="D6" i="1"/>
  <c r="D10" i="1"/>
  <c r="D14" i="1"/>
  <c r="O18" i="25" l="1"/>
  <c r="O9" i="27"/>
  <c r="O12" i="27"/>
  <c r="O7" i="27"/>
  <c r="M18" i="27"/>
  <c r="G18" i="27"/>
  <c r="I18" i="27" s="1"/>
  <c r="O18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Ahrens Nielsen</author>
  </authors>
  <commentList>
    <comment ref="J12" authorId="0" shapeId="0" xr:uid="{B0B4876A-F255-4002-AFC7-1CD4AF6C8257}">
      <text>
        <r>
          <rPr>
            <sz val="9"/>
            <color indexed="81"/>
            <rFont val="Tahoma"/>
            <family val="2"/>
          </rPr>
          <t xml:space="preserve">koks + stenkul 
Stenkul konverteret til naturgas 2020. </t>
        </r>
      </text>
    </comment>
    <comment ref="G17" authorId="0" shapeId="0" xr:uid="{E343F762-C82B-4429-A1EB-C42CF75FF2FD}">
      <text>
        <r>
          <rPr>
            <sz val="9"/>
            <color indexed="81"/>
            <rFont val="Tahoma"/>
            <family val="2"/>
          </rPr>
          <t xml:space="preserve">Baggrundsdata: 59,1 TJ. 
Opjusteret ift. oplysninger fra Aalborg portland, tilsvarende tidligere år. </t>
        </r>
      </text>
    </comment>
    <comment ref="J17" authorId="0" shapeId="0" xr:uid="{C3537A83-DC8B-4F34-8B99-04BCE71D5270}">
      <text>
        <r>
          <rPr>
            <sz val="9"/>
            <color indexed="81"/>
            <rFont val="Tahoma"/>
            <family val="2"/>
          </rPr>
          <t xml:space="preserve">Baggrundsdata: 2.187,575 TJ. 
Opjusteret ift. oplysninger fra Aalborg portland, tilsvarende tidligere år. 
</t>
        </r>
      </text>
    </comment>
    <comment ref="L17" authorId="0" shapeId="0" xr:uid="{F30C98C3-5C74-40ED-90FA-9BD8BF5C2F93}">
      <text>
        <r>
          <rPr>
            <sz val="9"/>
            <color indexed="81"/>
            <rFont val="Tahoma"/>
            <family val="2"/>
          </rPr>
          <t xml:space="preserve">Baggrundsdata: 0,2 TJ, 
Opjusteret ift. oplysninger fra Aalborg portland, andel af afflad ( organsik fraktion) = 990,81 TJ + Spildevandsslam og kød og benmel = 716,63 TJ 
I alt = 0,2 + 1707,44 TJ </t>
        </r>
      </text>
    </comment>
    <comment ref="N17" authorId="0" shapeId="0" xr:uid="{A5B2B452-00B0-4AC4-9F42-416E1154D29B}">
      <text>
        <r>
          <rPr>
            <sz val="9"/>
            <color indexed="81"/>
            <rFont val="Tahoma"/>
            <family val="2"/>
          </rPr>
          <t xml:space="preserve">Baggrundsdata: 3156,4 
Samlet mængde affald er af Aalborg portland opgjort til 3408,62 TJ, hvor af 990, 81 TJ er organsik biomasse fraktion. Denne er fratrukket og tillagt i "Træpiller og Træaffald" tilbage er 2417,8 TJ.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Ahrens Nielsen</author>
    <author>Max Gunnar Ansas Guddat</author>
  </authors>
  <commentList>
    <comment ref="J12" authorId="0" shapeId="0" xr:uid="{7929B728-460C-443D-9670-0CB2BEFB8E3B}">
      <text>
        <r>
          <rPr>
            <b/>
            <sz val="9"/>
            <color indexed="81"/>
            <rFont val="Tahoma"/>
            <family val="2"/>
          </rPr>
          <t>Justeret med forbrug af koks</t>
        </r>
      </text>
    </comment>
    <comment ref="N17" authorId="1" shapeId="0" xr:uid="{76A662DC-6F49-48A5-9E2A-B3F923611C4B}">
      <text>
        <r>
          <rPr>
            <b/>
            <sz val="9"/>
            <color indexed="81"/>
            <rFont val="Tahoma"/>
            <family val="2"/>
          </rPr>
          <t>Tidl. oplyst til 3404,972 TJ. Heri var der dog ikke taget højde for den af Aalborg Portland oplyste fordeling af affald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Ahrens Nielsen</author>
  </authors>
  <commentList>
    <comment ref="J12" authorId="0" shapeId="0" xr:uid="{13DEEE45-DC34-4482-B3C0-719A90DE2DB6}">
      <text>
        <r>
          <rPr>
            <b/>
            <sz val="9"/>
            <color indexed="81"/>
            <rFont val="Tahoma"/>
            <family val="2"/>
          </rPr>
          <t>Justeret med forbrug af koks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Ahrens Nielsen</author>
  </authors>
  <commentList>
    <comment ref="F12" authorId="0" shapeId="0" xr:uid="{0344B996-38D0-4DCB-A876-DD2AAD26730E}">
      <text>
        <r>
          <rPr>
            <b/>
            <sz val="9"/>
            <color indexed="81"/>
            <rFont val="Tahoma"/>
            <family val="2"/>
          </rPr>
          <t>Justeret med forbrug af koks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Michael Odgaard</author>
  </authors>
  <commentList>
    <comment ref="A17" authorId="0" shapeId="0" xr:uid="{4F6DD7E6-9F16-45E2-B2AE-5226FCFF25C0}">
      <text>
        <r>
          <rPr>
            <b/>
            <sz val="9"/>
            <color indexed="81"/>
            <rFont val="Tahoma"/>
            <family val="2"/>
          </rPr>
          <t>Data for 1990 for Aalborg er ikke tilbageskrevet, men oprindeligt indhentet af Aalborg Kommune.</t>
        </r>
      </text>
    </comment>
  </commentList>
</comments>
</file>

<file path=xl/sharedStrings.xml><?xml version="1.0" encoding="utf-8"?>
<sst xmlns="http://schemas.openxmlformats.org/spreadsheetml/2006/main" count="5582" uniqueCount="102">
  <si>
    <t>Fuelolie_GJ</t>
  </si>
  <si>
    <t>Føde-, drikke- og tobaksvareindustri</t>
  </si>
  <si>
    <t>Træ- og papirindustri, trykkerier</t>
  </si>
  <si>
    <t>Kemisk industri</t>
  </si>
  <si>
    <t>Plast-, glas- og betonindustri</t>
  </si>
  <si>
    <t>Metalindustri</t>
  </si>
  <si>
    <t>Maskinindustri</t>
  </si>
  <si>
    <t>Transportmiddelindustri</t>
  </si>
  <si>
    <t>Møbel og anden industri mv.</t>
  </si>
  <si>
    <t>.</t>
  </si>
  <si>
    <t>Elektronikindustri</t>
  </si>
  <si>
    <t>Fremst. af elektrisk udstyr</t>
  </si>
  <si>
    <t>Råstofindvinding</t>
  </si>
  <si>
    <t>Tekstil- og læderindustri</t>
  </si>
  <si>
    <t>Medicinalindustri</t>
  </si>
  <si>
    <t>..</t>
  </si>
  <si>
    <t>Antal virksomheder</t>
  </si>
  <si>
    <t>Energiforbrug 
i alt</t>
  </si>
  <si>
    <t>El,
GJ</t>
  </si>
  <si>
    <t>Fjernvarme,
GJ</t>
  </si>
  <si>
    <t>Gasforbrug,
i alt</t>
  </si>
  <si>
    <t>LPG,
GJ</t>
  </si>
  <si>
    <t>Naturgas,
GJ</t>
  </si>
  <si>
    <t>Bygas,
GJ</t>
  </si>
  <si>
    <t>Biogas,
GJ</t>
  </si>
  <si>
    <t>Flydende 
brændsel, GJ</t>
  </si>
  <si>
    <t>Motorbenzin,
GJ</t>
  </si>
  <si>
    <t>GasDiesel,
GJ</t>
  </si>
  <si>
    <t>Petrol,
GJ</t>
  </si>
  <si>
    <t>Spildolie,
GJ</t>
  </si>
  <si>
    <t>Fast 
brændsel, GJ</t>
  </si>
  <si>
    <t>Stenkul,
GJ</t>
  </si>
  <si>
    <t>Koks,
GJ</t>
  </si>
  <si>
    <t>Traepiller,
GJ</t>
  </si>
  <si>
    <t>Traeaffald,
GJ</t>
  </si>
  <si>
    <t>Affald,
GJ</t>
  </si>
  <si>
    <t>Total</t>
  </si>
  <si>
    <t>Morsø</t>
  </si>
  <si>
    <t>Thisted</t>
  </si>
  <si>
    <t>Brønderslev</t>
  </si>
  <si>
    <t>Frederikshavn</t>
  </si>
  <si>
    <t>Hjørring</t>
  </si>
  <si>
    <t>Jammerbugt</t>
  </si>
  <si>
    <t>Læsø</t>
  </si>
  <si>
    <t>Mariagerfjord</t>
  </si>
  <si>
    <t>Rebild</t>
  </si>
  <si>
    <t>Vesthimmerlands</t>
  </si>
  <si>
    <t>Aalborg</t>
  </si>
  <si>
    <t>Region Nordjylland</t>
  </si>
  <si>
    <t>Læsø*</t>
  </si>
  <si>
    <t>*Baseret på oplysninger opgivet af Læsø Saltsyderi. Data ikke tilgængeligt via Danmarks Statistik.</t>
  </si>
  <si>
    <t>**</t>
  </si>
  <si>
    <t>Medicinalindustri og Olieraffinaderier mv.</t>
  </si>
  <si>
    <t>Dataudtræk vedr. Industriens energiforbrug 2016, fordelt på kommuner i Region Nordjylland. 38-std.gr.</t>
  </si>
  <si>
    <t>Industridata DST - Industri i producenttælling</t>
  </si>
  <si>
    <t>Kommunenavn</t>
  </si>
  <si>
    <t>Antal arbejdssteder</t>
  </si>
  <si>
    <t>I alt (i TJ)</t>
  </si>
  <si>
    <t>El (i TJ)</t>
  </si>
  <si>
    <t>Fjernvarme (i TJ)</t>
  </si>
  <si>
    <t>heraf GasDiesel (i TJ)</t>
  </si>
  <si>
    <t>heraf Fuelolie(i TJ)</t>
  </si>
  <si>
    <t>heraf Spildolie (i TJ)</t>
  </si>
  <si>
    <t>Fuelolie og spildolie</t>
  </si>
  <si>
    <t>heraf Stenkul (i TJ)</t>
  </si>
  <si>
    <t>heraf Traepiller (i TJ)</t>
  </si>
  <si>
    <t>heraf Traeaffald (i TJ)</t>
  </si>
  <si>
    <t>Træpiller og træaffald</t>
  </si>
  <si>
    <t>heraf Affald (i TJ)</t>
  </si>
  <si>
    <t>I alt (eksl. gasdiesel)</t>
  </si>
  <si>
    <t>Industristatistikken for 2009, Danmarks Statistik 2012</t>
  </si>
  <si>
    <t>Industristatistikken for 2015/16, Danmarks Statistik 2017</t>
  </si>
  <si>
    <t>Industristatistikken for 2018, Danmarks Statistik 2019</t>
  </si>
  <si>
    <t>Skovflis_GJ</t>
  </si>
  <si>
    <t>Vesthimmerland</t>
  </si>
  <si>
    <t>*</t>
  </si>
  <si>
    <t>Dataudtræk vedr. Industriens energiforbrug 2018, fordelt på kommuner i Region Nordjylland. 38-std.gr.</t>
  </si>
  <si>
    <t>Data er eksklusiv Aalborg portland se data ark. Aalborg Portland</t>
  </si>
  <si>
    <t>Industristatistikken for 2020, Danmarks Statistik 2021</t>
  </si>
  <si>
    <t>Dataudtræk vedr. Industriens energiforbrug 2020, fordelt på kommuner i Region Nordjylland. 38-std.gr.</t>
  </si>
  <si>
    <t>*Baseret på oplysninger opgivet af Læsø Saltsyderi 2018. Data ikke tilgængeligt via Danmarks Statistik.</t>
  </si>
  <si>
    <t>Føde-, drikke- og
tobaksvareindustri</t>
  </si>
  <si>
    <t>Træ- og papirindustri,
trykkerier</t>
  </si>
  <si>
    <t>Plast-, glas- og
betonindustri</t>
  </si>
  <si>
    <t>Møbel og anden industri
mv.</t>
  </si>
  <si>
    <t>Tekstil- og
læderindustri</t>
  </si>
  <si>
    <t>Møbel og anden
industri mv.</t>
  </si>
  <si>
    <t>Bilag 10 - Industriens energiforbrug 2020</t>
  </si>
  <si>
    <t>Idet Danmarks Statistik ikke har ældre data end 2009, anvendes dette som udgangspunkt. For olieforbruget tilbageskrives dette på baggrund af den indekserede udvikling 1990-2009 for olie til opvarmning i service- og handelserhverv på landsplan.</t>
  </si>
  <si>
    <t>Bruttoforbrug til varme for handel og service jf. Energistatistik 2018.</t>
  </si>
  <si>
    <t>TJ</t>
  </si>
  <si>
    <t>Olie</t>
  </si>
  <si>
    <t>Indeks af bruttoforbrug til varme for handel og service.</t>
  </si>
  <si>
    <t>Indeks</t>
  </si>
  <si>
    <t>Bilag 10 - Industriens energiforbrug 1990</t>
  </si>
  <si>
    <t>Bilag 10 - Industriens energiforbrug 2018</t>
  </si>
  <si>
    <t>Bilag 10 - Industriens energiforbrug 2016</t>
  </si>
  <si>
    <t>Bilag 10 - Industriens energiforbrug 2010</t>
  </si>
  <si>
    <t>Bilag 10 - Baggrundsdata til industriens energiforbrug 2020</t>
  </si>
  <si>
    <t>Bilag 10 - Baggrundsdata til industriens energiforbrug 2018</t>
  </si>
  <si>
    <t>Bilag 10 - Baggrundsdata til industriens energiforbrug 2016</t>
  </si>
  <si>
    <t>Bilag 10 - Baggrundsdata til industriens energiforbrug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</si>
</sst>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"/>
    <numFmt numFmtId="165" formatCode="#\ ###\ ###\ ###\ ##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2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/>
    <xf numFmtId="0" fontId="2" fillId="2" borderId="1" xfId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2" borderId="1" xfId="1" applyFont="1" applyFill="1" applyBorder="1" applyAlignment="1">
      <alignment vertical="top"/>
    </xf>
    <xf numFmtId="165" fontId="2" fillId="2" borderId="1" xfId="1" applyNumberFormat="1" applyFont="1" applyFill="1" applyBorder="1" applyAlignment="1">
      <alignment vertical="top"/>
    </xf>
    <xf numFmtId="165" fontId="2" fillId="2" borderId="1" xfId="1" applyNumberFormat="1" applyFont="1" applyFill="1" applyBorder="1" applyAlignment="1">
      <alignment horizontal="right" vertical="top"/>
    </xf>
    <xf numFmtId="0" fontId="2" fillId="2" borderId="0" xfId="1" applyFont="1" applyFill="1" applyAlignment="1">
      <alignment vertical="top"/>
    </xf>
    <xf numFmtId="165" fontId="2" fillId="2" borderId="0" xfId="1" applyNumberFormat="1" applyFont="1" applyFill="1" applyAlignment="1">
      <alignment horizontal="right" vertical="top"/>
    </xf>
    <xf numFmtId="165" fontId="3" fillId="2" borderId="1" xfId="1" applyNumberFormat="1" applyFont="1" applyFill="1" applyBorder="1" applyAlignment="1">
      <alignment horizontal="right" vertical="top"/>
    </xf>
    <xf numFmtId="0" fontId="3" fillId="0" borderId="2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/>
    </xf>
    <xf numFmtId="165" fontId="3" fillId="0" borderId="2" xfId="1" applyNumberFormat="1" applyFont="1" applyFill="1" applyBorder="1" applyAlignment="1">
      <alignment vertical="top"/>
    </xf>
    <xf numFmtId="0" fontId="4" fillId="4" borderId="0" xfId="0" applyFont="1" applyFill="1"/>
    <xf numFmtId="0" fontId="0" fillId="4" borderId="0" xfId="0" applyFill="1"/>
    <xf numFmtId="0" fontId="2" fillId="2" borderId="0" xfId="1" applyFont="1" applyFill="1" applyAlignment="1"/>
    <xf numFmtId="165" fontId="3" fillId="0" borderId="2" xfId="1" applyNumberFormat="1" applyFont="1" applyFill="1" applyBorder="1" applyAlignment="1">
      <alignment horizontal="right" vertical="top"/>
    </xf>
    <xf numFmtId="165" fontId="3" fillId="3" borderId="2" xfId="1" applyNumberFormat="1" applyFont="1" applyFill="1" applyBorder="1" applyAlignment="1">
      <alignment horizontal="right" vertical="top"/>
    </xf>
    <xf numFmtId="165" fontId="2" fillId="3" borderId="2" xfId="1" applyNumberFormat="1" applyFont="1" applyFill="1" applyBorder="1" applyAlignment="1">
      <alignment horizontal="right" vertical="top"/>
    </xf>
    <xf numFmtId="0" fontId="5" fillId="5" borderId="0" xfId="0" applyFont="1" applyFill="1"/>
    <xf numFmtId="164" fontId="1" fillId="0" borderId="3" xfId="0" applyNumberFormat="1" applyFont="1" applyBorder="1"/>
    <xf numFmtId="164" fontId="5" fillId="6" borderId="3" xfId="0" applyNumberFormat="1" applyFont="1" applyFill="1" applyBorder="1"/>
    <xf numFmtId="164" fontId="5" fillId="5" borderId="3" xfId="0" applyNumberFormat="1" applyFont="1" applyFill="1" applyBorder="1"/>
    <xf numFmtId="0" fontId="5" fillId="6" borderId="3" xfId="0" applyFont="1" applyFill="1" applyBorder="1"/>
    <xf numFmtId="0" fontId="5" fillId="5" borderId="3" xfId="0" applyFont="1" applyFill="1" applyBorder="1"/>
    <xf numFmtId="166" fontId="1" fillId="6" borderId="3" xfId="0" applyNumberFormat="1" applyFont="1" applyFill="1" applyBorder="1"/>
    <xf numFmtId="166" fontId="1" fillId="5" borderId="3" xfId="0" applyNumberFormat="1" applyFont="1" applyFill="1" applyBorder="1"/>
    <xf numFmtId="0" fontId="1" fillId="0" borderId="3" xfId="0" applyFont="1" applyBorder="1"/>
    <xf numFmtId="0" fontId="1" fillId="5" borderId="3" xfId="0" applyFont="1" applyFill="1" applyBorder="1"/>
    <xf numFmtId="166" fontId="5" fillId="6" borderId="3" xfId="0" applyNumberFormat="1" applyFont="1" applyFill="1" applyBorder="1"/>
    <xf numFmtId="166" fontId="5" fillId="5" borderId="3" xfId="0" applyNumberFormat="1" applyFont="1" applyFill="1" applyBorder="1"/>
    <xf numFmtId="0" fontId="6" fillId="4" borderId="0" xfId="0" applyFont="1" applyFill="1"/>
    <xf numFmtId="0" fontId="6" fillId="5" borderId="0" xfId="0" applyFont="1" applyFill="1"/>
    <xf numFmtId="0" fontId="6" fillId="0" borderId="0" xfId="0" applyFont="1"/>
    <xf numFmtId="0" fontId="7" fillId="5" borderId="0" xfId="0" applyFont="1" applyFill="1"/>
    <xf numFmtId="0" fontId="6" fillId="5" borderId="3" xfId="0" applyFont="1" applyFill="1" applyBorder="1"/>
    <xf numFmtId="164" fontId="1" fillId="0" borderId="3" xfId="0" applyNumberFormat="1" applyFont="1" applyBorder="1" applyAlignment="1">
      <alignment horizontal="right"/>
    </xf>
    <xf numFmtId="0" fontId="8" fillId="5" borderId="0" xfId="0" applyFont="1" applyFill="1"/>
    <xf numFmtId="0" fontId="8" fillId="0" borderId="0" xfId="0" applyFont="1"/>
    <xf numFmtId="0" fontId="8" fillId="5" borderId="3" xfId="0" applyFont="1" applyFill="1" applyBorder="1"/>
    <xf numFmtId="0" fontId="9" fillId="2" borderId="1" xfId="1" applyFont="1" applyFill="1" applyBorder="1" applyAlignment="1">
      <alignment vertical="top" wrapText="1"/>
    </xf>
    <xf numFmtId="0" fontId="9" fillId="2" borderId="1" xfId="1" applyFont="1" applyFill="1" applyBorder="1" applyAlignment="1">
      <alignment vertical="top"/>
    </xf>
    <xf numFmtId="165" fontId="9" fillId="2" borderId="1" xfId="1" applyNumberFormat="1" applyFont="1" applyFill="1" applyBorder="1" applyAlignment="1">
      <alignment vertical="top"/>
    </xf>
    <xf numFmtId="0" fontId="10" fillId="0" borderId="0" xfId="0" applyFont="1"/>
    <xf numFmtId="165" fontId="9" fillId="2" borderId="1" xfId="1" applyNumberFormat="1" applyFont="1" applyFill="1" applyBorder="1" applyAlignment="1">
      <alignment horizontal="right" vertical="top"/>
    </xf>
    <xf numFmtId="0" fontId="9" fillId="2" borderId="0" xfId="1" applyFont="1" applyFill="1" applyAlignment="1">
      <alignment vertical="top" wrapText="1"/>
    </xf>
    <xf numFmtId="0" fontId="9" fillId="2" borderId="0" xfId="1" applyFont="1" applyFill="1" applyAlignment="1">
      <alignment vertical="top"/>
    </xf>
    <xf numFmtId="165" fontId="9" fillId="2" borderId="0" xfId="1" applyNumberFormat="1" applyFont="1" applyFill="1" applyAlignment="1">
      <alignment horizontal="right" vertical="top"/>
    </xf>
    <xf numFmtId="0" fontId="11" fillId="0" borderId="2" xfId="1" applyFont="1" applyFill="1" applyBorder="1" applyAlignment="1">
      <alignment vertical="top" wrapText="1"/>
    </xf>
    <xf numFmtId="0" fontId="11" fillId="0" borderId="2" xfId="1" applyFont="1" applyFill="1" applyBorder="1" applyAlignment="1">
      <alignment vertical="top"/>
    </xf>
    <xf numFmtId="165" fontId="11" fillId="0" borderId="2" xfId="1" applyNumberFormat="1" applyFont="1" applyFill="1" applyBorder="1" applyAlignment="1">
      <alignment vertical="top"/>
    </xf>
    <xf numFmtId="165" fontId="11" fillId="0" borderId="2" xfId="1" applyNumberFormat="1" applyFont="1" applyFill="1" applyBorder="1" applyAlignment="1">
      <alignment horizontal="right" vertical="top"/>
    </xf>
    <xf numFmtId="165" fontId="11" fillId="3" borderId="2" xfId="1" applyNumberFormat="1" applyFont="1" applyFill="1" applyBorder="1" applyAlignment="1">
      <alignment horizontal="right" vertical="top"/>
    </xf>
    <xf numFmtId="166" fontId="5" fillId="5" borderId="0" xfId="0" applyNumberFormat="1" applyFont="1" applyFill="1"/>
    <xf numFmtId="165" fontId="0" fillId="0" borderId="0" xfId="0" applyNumberFormat="1"/>
    <xf numFmtId="0" fontId="12" fillId="5" borderId="3" xfId="0" applyFont="1" applyFill="1" applyBorder="1"/>
    <xf numFmtId="0" fontId="3" fillId="2" borderId="1" xfId="1" applyFont="1" applyFill="1" applyBorder="1" applyAlignment="1">
      <alignment vertical="top" wrapText="1"/>
    </xf>
    <xf numFmtId="165" fontId="2" fillId="2" borderId="1" xfId="1" applyNumberFormat="1" applyFont="1" applyFill="1" applyBorder="1" applyAlignment="1">
      <alignment vertical="top" wrapText="1"/>
    </xf>
    <xf numFmtId="165" fontId="2" fillId="2" borderId="1" xfId="1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right" vertical="top" wrapText="1"/>
    </xf>
    <xf numFmtId="3" fontId="9" fillId="5" borderId="1" xfId="1" applyNumberFormat="1" applyFont="1" applyFill="1" applyBorder="1" applyAlignment="1">
      <alignment horizontal="right"/>
    </xf>
    <xf numFmtId="3" fontId="9" fillId="5" borderId="0" xfId="1" applyNumberFormat="1" applyFont="1" applyFill="1" applyAlignment="1">
      <alignment horizontal="right"/>
    </xf>
    <xf numFmtId="3" fontId="2" fillId="2" borderId="0" xfId="1" applyNumberFormat="1" applyFont="1" applyFill="1" applyAlignment="1">
      <alignment horizontal="right" vertical="top" wrapText="1"/>
    </xf>
    <xf numFmtId="3" fontId="2" fillId="2" borderId="4" xfId="1" applyNumberFormat="1" applyFont="1" applyFill="1" applyBorder="1" applyAlignment="1">
      <alignment horizontal="right" vertical="top" wrapText="1"/>
    </xf>
    <xf numFmtId="3" fontId="9" fillId="5" borderId="4" xfId="1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3" fontId="2" fillId="2" borderId="2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 applyAlignment="1">
      <alignment horizontal="right" vertical="top" wrapText="1"/>
    </xf>
    <xf numFmtId="3" fontId="3" fillId="7" borderId="2" xfId="1" applyNumberFormat="1" applyFont="1" applyFill="1" applyBorder="1" applyAlignment="1">
      <alignment horizontal="right" vertical="top" wrapText="1"/>
    </xf>
    <xf numFmtId="0" fontId="3" fillId="2" borderId="0" xfId="1" applyFont="1" applyFill="1" applyAlignment="1">
      <alignment vertical="top" wrapText="1"/>
    </xf>
    <xf numFmtId="3" fontId="3" fillId="2" borderId="0" xfId="1" applyNumberFormat="1" applyFont="1" applyFill="1" applyAlignment="1">
      <alignment horizontal="right" vertical="top" wrapText="1"/>
    </xf>
    <xf numFmtId="3" fontId="3" fillId="5" borderId="0" xfId="1" applyNumberFormat="1" applyFont="1" applyFill="1" applyAlignment="1">
      <alignment horizontal="right" vertical="top" wrapText="1"/>
    </xf>
    <xf numFmtId="0" fontId="9" fillId="5" borderId="0" xfId="1" applyFont="1" applyFill="1"/>
    <xf numFmtId="165" fontId="2" fillId="2" borderId="0" xfId="1" applyNumberFormat="1" applyFont="1" applyFill="1" applyAlignment="1">
      <alignment vertical="top" wrapText="1"/>
    </xf>
    <xf numFmtId="165" fontId="2" fillId="2" borderId="0" xfId="1" applyNumberFormat="1" applyFont="1" applyFill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3" fontId="3" fillId="7" borderId="4" xfId="1" applyNumberFormat="1" applyFont="1" applyFill="1" applyBorder="1" applyAlignment="1">
      <alignment horizontal="right" vertical="top" wrapText="1"/>
    </xf>
    <xf numFmtId="3" fontId="9" fillId="5" borderId="0" xfId="1" applyNumberFormat="1" applyFont="1" applyFill="1"/>
    <xf numFmtId="3" fontId="2" fillId="2" borderId="0" xfId="1" applyNumberFormat="1" applyFont="1" applyFill="1" applyAlignment="1">
      <alignment vertical="top" wrapText="1"/>
    </xf>
    <xf numFmtId="0" fontId="9" fillId="5" borderId="0" xfId="1" applyFont="1" applyFill="1" applyAlignment="1">
      <alignment horizontal="right"/>
    </xf>
    <xf numFmtId="3" fontId="3" fillId="2" borderId="1" xfId="1" applyNumberFormat="1" applyFont="1" applyFill="1" applyBorder="1" applyAlignment="1">
      <alignment horizontal="right" vertical="top" wrapText="1"/>
    </xf>
    <xf numFmtId="3" fontId="3" fillId="7" borderId="1" xfId="1" applyNumberFormat="1" applyFont="1" applyFill="1" applyBorder="1" applyAlignment="1">
      <alignment horizontal="right" vertical="top" wrapText="1"/>
    </xf>
    <xf numFmtId="166" fontId="6" fillId="5" borderId="0" xfId="0" applyNumberFormat="1" applyFont="1" applyFill="1"/>
    <xf numFmtId="0" fontId="2" fillId="5" borderId="0" xfId="1" applyFont="1" applyFill="1" applyBorder="1" applyAlignment="1">
      <alignment vertical="top" wrapText="1"/>
    </xf>
    <xf numFmtId="0" fontId="2" fillId="5" borderId="0" xfId="1" applyFont="1" applyFill="1" applyBorder="1" applyAlignment="1">
      <alignment vertical="top"/>
    </xf>
    <xf numFmtId="165" fontId="2" fillId="5" borderId="0" xfId="1" applyNumberFormat="1" applyFont="1" applyFill="1" applyBorder="1" applyAlignment="1">
      <alignment horizontal="right" vertical="top"/>
    </xf>
    <xf numFmtId="0" fontId="0" fillId="5" borderId="0" xfId="0" applyFill="1" applyBorder="1"/>
    <xf numFmtId="0" fontId="2" fillId="5" borderId="4" xfId="1" applyFont="1" applyFill="1" applyBorder="1" applyAlignment="1">
      <alignment vertical="top" wrapText="1"/>
    </xf>
    <xf numFmtId="0" fontId="2" fillId="5" borderId="4" xfId="1" applyFont="1" applyFill="1" applyBorder="1" applyAlignment="1">
      <alignment vertical="top"/>
    </xf>
    <xf numFmtId="165" fontId="2" fillId="5" borderId="4" xfId="1" applyNumberFormat="1" applyFont="1" applyFill="1" applyBorder="1" applyAlignment="1">
      <alignment horizontal="right" vertical="top"/>
    </xf>
    <xf numFmtId="0" fontId="13" fillId="5" borderId="4" xfId="0" applyFont="1" applyFill="1" applyBorder="1"/>
    <xf numFmtId="0" fontId="3" fillId="5" borderId="2" xfId="1" applyFont="1" applyFill="1" applyBorder="1" applyAlignment="1">
      <alignment vertical="top" wrapText="1"/>
    </xf>
    <xf numFmtId="0" fontId="3" fillId="5" borderId="2" xfId="1" applyFont="1" applyFill="1" applyBorder="1" applyAlignment="1">
      <alignment vertical="top"/>
    </xf>
    <xf numFmtId="165" fontId="2" fillId="5" borderId="2" xfId="1" applyNumberFormat="1" applyFont="1" applyFill="1" applyBorder="1" applyAlignment="1">
      <alignment horizontal="right" vertical="top"/>
    </xf>
    <xf numFmtId="165" fontId="3" fillId="5" borderId="2" xfId="1" applyNumberFormat="1" applyFont="1" applyFill="1" applyBorder="1" applyAlignment="1">
      <alignment horizontal="right" vertical="top"/>
    </xf>
    <xf numFmtId="0" fontId="0" fillId="5" borderId="0" xfId="0" applyFill="1"/>
    <xf numFmtId="0" fontId="2" fillId="5" borderId="0" xfId="1" applyFont="1" applyFill="1" applyAlignment="1"/>
    <xf numFmtId="0" fontId="3" fillId="5" borderId="0" xfId="1" applyFont="1" applyFill="1" applyBorder="1" applyAlignment="1">
      <alignment vertical="top" wrapText="1"/>
    </xf>
    <xf numFmtId="0" fontId="3" fillId="5" borderId="0" xfId="1" applyFont="1" applyFill="1" applyBorder="1" applyAlignment="1">
      <alignment vertical="top"/>
    </xf>
    <xf numFmtId="165" fontId="3" fillId="5" borderId="0" xfId="1" applyNumberFormat="1" applyFont="1" applyFill="1" applyBorder="1" applyAlignment="1">
      <alignment vertical="top"/>
    </xf>
    <xf numFmtId="165" fontId="3" fillId="5" borderId="0" xfId="1" applyNumberFormat="1" applyFont="1" applyFill="1" applyBorder="1" applyAlignment="1">
      <alignment horizontal="right" vertical="top"/>
    </xf>
    <xf numFmtId="0" fontId="9" fillId="5" borderId="0" xfId="1" applyFont="1" applyFill="1" applyBorder="1" applyAlignment="1">
      <alignment vertical="top" wrapText="1"/>
    </xf>
    <xf numFmtId="0" fontId="9" fillId="5" borderId="0" xfId="1" applyFont="1" applyFill="1" applyBorder="1" applyAlignment="1">
      <alignment vertical="top"/>
    </xf>
    <xf numFmtId="165" fontId="9" fillId="5" borderId="0" xfId="1" applyNumberFormat="1" applyFont="1" applyFill="1" applyBorder="1" applyAlignment="1">
      <alignment vertical="top"/>
    </xf>
    <xf numFmtId="165" fontId="9" fillId="5" borderId="0" xfId="1" applyNumberFormat="1" applyFont="1" applyFill="1" applyBorder="1" applyAlignment="1">
      <alignment horizontal="right" vertical="top"/>
    </xf>
    <xf numFmtId="0" fontId="11" fillId="5" borderId="0" xfId="1" applyFont="1" applyFill="1" applyBorder="1" applyAlignment="1">
      <alignment vertical="top" wrapText="1"/>
    </xf>
    <xf numFmtId="0" fontId="11" fillId="5" borderId="0" xfId="1" applyFont="1" applyFill="1" applyBorder="1" applyAlignment="1">
      <alignment vertical="top"/>
    </xf>
    <xf numFmtId="165" fontId="11" fillId="5" borderId="0" xfId="1" applyNumberFormat="1" applyFont="1" applyFill="1" applyBorder="1" applyAlignment="1">
      <alignment vertical="top"/>
    </xf>
    <xf numFmtId="165" fontId="11" fillId="5" borderId="0" xfId="1" applyNumberFormat="1" applyFont="1" applyFill="1" applyBorder="1" applyAlignment="1">
      <alignment horizontal="right" vertical="top"/>
    </xf>
    <xf numFmtId="165" fontId="0" fillId="5" borderId="0" xfId="0" applyNumberFormat="1" applyFill="1"/>
    <xf numFmtId="0" fontId="3" fillId="2" borderId="0" xfId="1" applyFont="1" applyFill="1" applyBorder="1" applyAlignment="1">
      <alignment vertical="top" wrapText="1"/>
    </xf>
    <xf numFmtId="3" fontId="3" fillId="2" borderId="0" xfId="1" applyNumberFormat="1" applyFont="1" applyFill="1" applyBorder="1" applyAlignment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 wrapText="1"/>
    </xf>
    <xf numFmtId="3" fontId="3" fillId="7" borderId="0" xfId="1" applyNumberFormat="1" applyFont="1" applyFill="1" applyBorder="1" applyAlignment="1">
      <alignment horizontal="right" vertical="top" wrapText="1"/>
    </xf>
    <xf numFmtId="0" fontId="14" fillId="2" borderId="0" xfId="1" applyFont="1" applyFill="1" applyAlignment="1">
      <alignment vertical="top"/>
    </xf>
    <xf numFmtId="0" fontId="2" fillId="2" borderId="0" xfId="1" applyFont="1" applyFill="1" applyBorder="1" applyAlignment="1">
      <alignment vertical="top"/>
    </xf>
    <xf numFmtId="3" fontId="9" fillId="5" borderId="0" xfId="1" applyNumberFormat="1" applyFont="1" applyFill="1" applyBorder="1" applyAlignment="1">
      <alignment horizontal="right"/>
    </xf>
    <xf numFmtId="3" fontId="3" fillId="5" borderId="0" xfId="1" applyNumberFormat="1" applyFont="1" applyFill="1" applyBorder="1" applyAlignment="1">
      <alignment horizontal="right" vertical="top" wrapText="1"/>
    </xf>
    <xf numFmtId="166" fontId="1" fillId="6" borderId="3" xfId="0" applyNumberFormat="1" applyFont="1" applyFill="1" applyBorder="1" applyAlignment="1">
      <alignment horizontal="right"/>
    </xf>
    <xf numFmtId="2" fontId="1" fillId="6" borderId="3" xfId="0" applyNumberFormat="1" applyFont="1" applyFill="1" applyBorder="1"/>
    <xf numFmtId="0" fontId="5" fillId="0" borderId="0" xfId="0" applyFont="1"/>
    <xf numFmtId="166" fontId="5" fillId="0" borderId="3" xfId="0" applyNumberFormat="1" applyFont="1" applyBorder="1"/>
    <xf numFmtId="0" fontId="17" fillId="0" borderId="0" xfId="0" applyFont="1"/>
    <xf numFmtId="166" fontId="5" fillId="0" borderId="0" xfId="0" applyNumberFormat="1" applyFont="1"/>
    <xf numFmtId="1" fontId="5" fillId="5" borderId="3" xfId="0" applyNumberFormat="1" applyFont="1" applyFill="1" applyBorder="1"/>
  </cellXfs>
  <cellStyles count="2">
    <cellStyle name="Normal" xfId="0" builtinId="0"/>
    <cellStyle name="Normal 3" xfId="1" xr:uid="{1616E1BE-5A6B-4BB5-A571-4D7361E59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3B37-E202-4460-B907-581C357D92D6}">
  <dimension ref="A1:AI21"/>
  <sheetViews>
    <sheetView zoomScaleNormal="100" workbookViewId="0">
      <selection activeCell="N37" sqref="N37"/>
    </sheetView>
  </sheetViews>
  <sheetFormatPr defaultRowHeight="14.25" x14ac:dyDescent="0.2"/>
  <cols>
    <col min="1" max="1" width="20.85546875" style="32" customWidth="1"/>
    <col min="2" max="2" width="17.7109375" style="32" hidden="1" customWidth="1"/>
    <col min="3" max="3" width="12.7109375" style="32" hidden="1" customWidth="1"/>
    <col min="4" max="4" width="11.5703125" style="32" hidden="1" customWidth="1"/>
    <col min="5" max="5" width="16.28515625" style="32" hidden="1" customWidth="1"/>
    <col min="6" max="6" width="20.85546875" style="32" bestFit="1" customWidth="1"/>
    <col min="7" max="7" width="18.7109375" style="32" bestFit="1" customWidth="1"/>
    <col min="8" max="8" width="20" style="32" bestFit="1" customWidth="1"/>
    <col min="9" max="9" width="19.85546875" style="32" bestFit="1" customWidth="1"/>
    <col min="10" max="10" width="20.7109375" style="32" bestFit="1" customWidth="1"/>
    <col min="11" max="11" width="21.140625" style="32" bestFit="1" customWidth="1"/>
    <col min="12" max="12" width="26.28515625" style="32" bestFit="1" customWidth="1"/>
    <col min="13" max="13" width="21.140625" style="32" bestFit="1" customWidth="1"/>
    <col min="14" max="14" width="16.7109375" style="32" bestFit="1" customWidth="1"/>
    <col min="15" max="15" width="19.85546875" style="32" bestFit="1" customWidth="1"/>
    <col min="16" max="16384" width="9.140625" style="32"/>
  </cols>
  <sheetData>
    <row r="1" spans="1:35" s="31" customFormat="1" ht="26.25" x14ac:dyDescent="0.4">
      <c r="A1" s="13" t="s">
        <v>87</v>
      </c>
    </row>
    <row r="2" spans="1:35" s="33" customFormat="1" x14ac:dyDescent="0.2">
      <c r="A2" s="32"/>
      <c r="B2" s="32"/>
      <c r="C2" s="19"/>
      <c r="D2" s="19"/>
      <c r="E2" s="19"/>
      <c r="F2" s="19"/>
      <c r="G2" s="32"/>
      <c r="H2" s="32"/>
      <c r="I2" s="32"/>
      <c r="J2" s="32"/>
      <c r="K2" s="19"/>
      <c r="L2" s="32"/>
      <c r="M2" s="32"/>
      <c r="N2" s="32"/>
      <c r="O2" s="32"/>
      <c r="P2" s="32"/>
      <c r="Q2" s="1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s="33" customFormat="1" ht="18" x14ac:dyDescent="0.25">
      <c r="A3" s="34" t="s">
        <v>78</v>
      </c>
      <c r="B3" s="32"/>
      <c r="C3" s="19"/>
      <c r="D3" s="19"/>
      <c r="E3" s="19"/>
      <c r="F3" s="19"/>
      <c r="G3" s="32"/>
      <c r="H3" s="32"/>
      <c r="I3" s="32"/>
      <c r="J3" s="32"/>
      <c r="K3" s="19"/>
      <c r="L3" s="32"/>
      <c r="M3" s="32"/>
      <c r="N3" s="32"/>
      <c r="O3" s="32"/>
      <c r="P3" s="32"/>
      <c r="Q3" s="19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s="33" customFormat="1" x14ac:dyDescent="0.2">
      <c r="A4" s="32"/>
      <c r="B4" s="32"/>
      <c r="C4" s="19"/>
      <c r="D4" s="19"/>
      <c r="E4" s="19"/>
      <c r="F4" s="19"/>
      <c r="G4" s="32"/>
      <c r="H4" s="32"/>
      <c r="I4" s="32"/>
      <c r="J4" s="32"/>
      <c r="K4" s="19"/>
      <c r="L4" s="32"/>
      <c r="M4" s="32"/>
      <c r="N4" s="32"/>
      <c r="O4" s="32"/>
      <c r="P4" s="32"/>
      <c r="Q4" s="1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35" s="33" customFormat="1" x14ac:dyDescent="0.2">
      <c r="A5" s="19" t="s">
        <v>54</v>
      </c>
      <c r="B5" s="32"/>
      <c r="C5" s="19"/>
      <c r="D5" s="19"/>
      <c r="E5" s="19"/>
      <c r="F5" s="19"/>
      <c r="G5" s="32"/>
      <c r="H5" s="32"/>
      <c r="I5" s="32"/>
      <c r="J5" s="32"/>
      <c r="K5" s="19"/>
      <c r="L5" s="32"/>
      <c r="M5" s="32"/>
      <c r="N5" s="32"/>
      <c r="O5" s="32"/>
      <c r="P5" s="32"/>
      <c r="Q5" s="19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s="33" customFormat="1" x14ac:dyDescent="0.2">
      <c r="A6" s="35" t="s">
        <v>55</v>
      </c>
      <c r="B6" s="20" t="s">
        <v>56</v>
      </c>
      <c r="C6" s="20" t="s">
        <v>57</v>
      </c>
      <c r="D6" s="20" t="s">
        <v>58</v>
      </c>
      <c r="E6" s="20" t="s">
        <v>59</v>
      </c>
      <c r="F6" s="21" t="s">
        <v>60</v>
      </c>
      <c r="G6" s="22" t="s">
        <v>61</v>
      </c>
      <c r="H6" s="22" t="s">
        <v>62</v>
      </c>
      <c r="I6" s="21" t="s">
        <v>63</v>
      </c>
      <c r="J6" s="23" t="s">
        <v>64</v>
      </c>
      <c r="K6" s="24" t="s">
        <v>65</v>
      </c>
      <c r="L6" s="24" t="s">
        <v>66</v>
      </c>
      <c r="M6" s="23" t="s">
        <v>67</v>
      </c>
      <c r="N6" s="23" t="s">
        <v>68</v>
      </c>
      <c r="O6" s="24" t="s">
        <v>69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s="33" customFormat="1" x14ac:dyDescent="0.2">
      <c r="A7" s="35" t="s">
        <v>39</v>
      </c>
      <c r="B7" s="20" t="e">
        <f>#REF!</f>
        <v>#REF!</v>
      </c>
      <c r="C7" s="20" t="e">
        <f>#REF!</f>
        <v>#REF!</v>
      </c>
      <c r="D7" s="20" t="e">
        <f>#REF!</f>
        <v>#REF!</v>
      </c>
      <c r="E7" s="20" t="e">
        <f>#REF!</f>
        <v>#REF!</v>
      </c>
      <c r="F7" s="25">
        <f>'Baggrundsdata 2020, DST'!N39/1000</f>
        <v>2.9049999999999998</v>
      </c>
      <c r="G7" s="26">
        <f>'Baggrundsdata 2020, DST'!O39/1000</f>
        <v>2.1949999999999998</v>
      </c>
      <c r="H7" s="26">
        <f>'Baggrundsdata 2020, DST'!Q39/1000</f>
        <v>0</v>
      </c>
      <c r="I7" s="25">
        <f t="shared" ref="I7:I18" si="0">G7+H7</f>
        <v>2.1949999999999998</v>
      </c>
      <c r="J7" s="119">
        <f>IFERROR('Baggrundsdata 2020, DST'!S39/1000,0)</f>
        <v>0</v>
      </c>
      <c r="K7" s="26">
        <f>'Baggrundsdata 2020, DST'!U39/1000</f>
        <v>2.625</v>
      </c>
      <c r="L7" s="26">
        <f>'Baggrundsdata 2020, DST'!W39/1000</f>
        <v>2.8220000000000001</v>
      </c>
      <c r="M7" s="25">
        <f t="shared" ref="M7" si="1">K7+L7</f>
        <v>5.4470000000000001</v>
      </c>
      <c r="N7" s="25">
        <f>IFERROR('Baggrundsdata 2020, DST'!X39/1000,0)</f>
        <v>0</v>
      </c>
      <c r="O7" s="26">
        <f>N7+M7+J7+I7</f>
        <v>7.6419999999999995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s="33" customFormat="1" x14ac:dyDescent="0.2">
      <c r="A8" s="35" t="s">
        <v>40</v>
      </c>
      <c r="B8" s="20" t="e">
        <f>#REF!</f>
        <v>#REF!</v>
      </c>
      <c r="C8" s="36" t="e">
        <f>#REF!</f>
        <v>#REF!</v>
      </c>
      <c r="D8" s="36" t="e">
        <f>#REF!</f>
        <v>#REF!</v>
      </c>
      <c r="E8" s="36" t="e">
        <f>#REF!</f>
        <v>#REF!</v>
      </c>
      <c r="F8" s="25">
        <f>'Baggrundsdata 2020, DST'!N51/1000</f>
        <v>22.992999999999999</v>
      </c>
      <c r="G8" s="26">
        <f>'Baggrundsdata 2020, DST'!O51/1000</f>
        <v>0</v>
      </c>
      <c r="H8" s="26">
        <f>'Baggrundsdata 2020, DST'!Q51/1000</f>
        <v>0</v>
      </c>
      <c r="I8" s="25">
        <f t="shared" ref="I8:I9" si="2">G8+H8</f>
        <v>0</v>
      </c>
      <c r="J8" s="119">
        <f>IFERROR('Baggrundsdata 2020, DST'!S51/1000,0)</f>
        <v>0</v>
      </c>
      <c r="K8" s="26">
        <f>'Baggrundsdata 2020, DST'!U51/1000</f>
        <v>1.103</v>
      </c>
      <c r="L8" s="26">
        <f>'Baggrundsdata 2020, DST'!W51/1000</f>
        <v>0</v>
      </c>
      <c r="M8" s="25">
        <f t="shared" ref="M8:M9" si="3">K8+L8</f>
        <v>1.103</v>
      </c>
      <c r="N8" s="25">
        <f>'Baggrundsdata 2020, DST'!X51/1000</f>
        <v>0</v>
      </c>
      <c r="O8" s="26">
        <f t="shared" ref="O8:O17" si="4">N8+M8+J8+I8</f>
        <v>1.103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s="33" customFormat="1" x14ac:dyDescent="0.2">
      <c r="A9" s="35" t="s">
        <v>41</v>
      </c>
      <c r="B9" s="20" t="e">
        <f>#REF!</f>
        <v>#REF!</v>
      </c>
      <c r="C9" s="36" t="e">
        <f>#REF!</f>
        <v>#REF!</v>
      </c>
      <c r="D9" s="36" t="e">
        <f>#REF!</f>
        <v>#REF!</v>
      </c>
      <c r="E9" s="36" t="e">
        <f>#REF!</f>
        <v>#REF!</v>
      </c>
      <c r="F9" s="25">
        <f>'Baggrundsdata 2020, DST'!N110/1000</f>
        <v>8.7159999999999993</v>
      </c>
      <c r="G9" s="26">
        <f>'Baggrundsdata 2020, DST'!O110/1000</f>
        <v>0.16300000000000001</v>
      </c>
      <c r="H9" s="26">
        <f>'Baggrundsdata 2020, DST'!Q110/1000</f>
        <v>0</v>
      </c>
      <c r="I9" s="25">
        <f t="shared" si="2"/>
        <v>0.16300000000000001</v>
      </c>
      <c r="J9" s="119">
        <f>IFERROR('Baggrundsdata 2020, DST'!S110/1000,0)</f>
        <v>0</v>
      </c>
      <c r="K9" s="26">
        <f>('Baggrundsdata 2020, DST'!U110+'Baggrundsdata 2020, DST'!V110)/1000</f>
        <v>0.66400000000000003</v>
      </c>
      <c r="L9" s="26">
        <f>'Baggrundsdata 2020, DST'!W110/1000</f>
        <v>12.789</v>
      </c>
      <c r="M9" s="25">
        <f t="shared" si="3"/>
        <v>13.452999999999999</v>
      </c>
      <c r="N9" s="25">
        <f>'Baggrundsdata 2020, DST'!X110/1000</f>
        <v>1.06</v>
      </c>
      <c r="O9" s="26">
        <f t="shared" si="4"/>
        <v>14.676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s="33" customFormat="1" x14ac:dyDescent="0.2">
      <c r="A10" s="35" t="s">
        <v>42</v>
      </c>
      <c r="B10" s="20" t="e">
        <f>#REF!</f>
        <v>#REF!</v>
      </c>
      <c r="C10" s="20" t="e">
        <f>#REF!</f>
        <v>#REF!</v>
      </c>
      <c r="D10" s="20" t="e">
        <f>#REF!</f>
        <v>#REF!</v>
      </c>
      <c r="E10" s="20" t="e">
        <f>#REF!</f>
        <v>#REF!</v>
      </c>
      <c r="F10" s="25">
        <f>'Baggrundsdata 2020, DST'!N98/1000</f>
        <v>15.173</v>
      </c>
      <c r="G10" s="26">
        <f>IFERROR('Baggrundsdata 2020, DST'!O98/1000,0)</f>
        <v>0</v>
      </c>
      <c r="H10" s="26">
        <f>'Baggrundsdata 2020, DST'!Q98/1000</f>
        <v>0</v>
      </c>
      <c r="I10" s="25">
        <f t="shared" ref="I10:I17" si="5">G10+H10</f>
        <v>0</v>
      </c>
      <c r="J10" s="119">
        <f>IFERROR('Baggrundsdata 2020, DST'!S98/1000,0)</f>
        <v>0</v>
      </c>
      <c r="K10" s="26">
        <f>IFERROR('Baggrundsdata 2020, DST'!U98/1000,0)</f>
        <v>0</v>
      </c>
      <c r="L10" s="26">
        <f>'Baggrundsdata 2020, DST'!W98/1000</f>
        <v>2.3519999999999999</v>
      </c>
      <c r="M10" s="25">
        <f t="shared" ref="M10:M17" si="6">K10+L10</f>
        <v>2.3519999999999999</v>
      </c>
      <c r="N10" s="25">
        <f>IFERROR('Baggrundsdata 2020, DST'!X98/1000,0)</f>
        <v>0</v>
      </c>
      <c r="O10" s="26">
        <f t="shared" si="4"/>
        <v>2.3519999999999999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s="33" customFormat="1" x14ac:dyDescent="0.2">
      <c r="A11" s="35" t="s">
        <v>43</v>
      </c>
      <c r="B11" s="20" t="e">
        <f>#REF!</f>
        <v>#REF!</v>
      </c>
      <c r="C11" s="20" t="e">
        <f>#REF!</f>
        <v>#REF!</v>
      </c>
      <c r="D11" s="20" t="e">
        <f>#REF!</f>
        <v>#REF!</v>
      </c>
      <c r="E11" s="20" t="e">
        <f>#REF!</f>
        <v>#REF!</v>
      </c>
      <c r="F11" s="25">
        <f>'Baggrundsdata 2020, DST'!N129/1000</f>
        <v>0</v>
      </c>
      <c r="G11" s="26">
        <f>IFERROR('Baggrundsdata 2020, DST'!O129/1000,0)</f>
        <v>0</v>
      </c>
      <c r="H11" s="26">
        <f>'Baggrundsdata 2020, DST'!Q129/1000</f>
        <v>0</v>
      </c>
      <c r="I11" s="25">
        <f t="shared" si="5"/>
        <v>0</v>
      </c>
      <c r="J11" s="25">
        <f>'Baggrundsdata 2020, DST'!S129/1000</f>
        <v>0</v>
      </c>
      <c r="K11" s="26">
        <f>'Baggrundsdata 2020, DST'!U129/1000</f>
        <v>0</v>
      </c>
      <c r="L11" s="26">
        <f>'Baggrundsdata 2020, DST'!W129/1000</f>
        <v>9.9966785142857209</v>
      </c>
      <c r="M11" s="25">
        <f t="shared" si="6"/>
        <v>9.9966785142857209</v>
      </c>
      <c r="N11" s="25">
        <f>'Baggrundsdata 2020, DST'!X129/1000</f>
        <v>0</v>
      </c>
      <c r="O11" s="26">
        <f t="shared" si="4"/>
        <v>9.9966785142857209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s="33" customFormat="1" x14ac:dyDescent="0.2">
      <c r="A12" s="35" t="s">
        <v>44</v>
      </c>
      <c r="B12" s="27" t="e">
        <f>#REF!</f>
        <v>#REF!</v>
      </c>
      <c r="C12" s="36" t="e">
        <f>#REF!</f>
        <v>#REF!</v>
      </c>
      <c r="D12" s="36" t="e">
        <f>#REF!</f>
        <v>#REF!</v>
      </c>
      <c r="E12" s="36" t="e">
        <f>#REF!</f>
        <v>#REF!</v>
      </c>
      <c r="F12" s="25">
        <f>'Baggrundsdata 2020, DST'!N87/1000</f>
        <v>16.177</v>
      </c>
      <c r="G12" s="26">
        <f>IFERROR('Baggrundsdata 2020, DST'!O87/1000,0)</f>
        <v>0</v>
      </c>
      <c r="H12" s="26">
        <f>'Baggrundsdata 2020, DST'!Q87/1000</f>
        <v>0</v>
      </c>
      <c r="I12" s="25">
        <f t="shared" si="5"/>
        <v>0</v>
      </c>
      <c r="J12" s="120">
        <f>('Baggrundsdata 2020, DST'!S87+'Baggrundsdata 2020, DST'!T87)/1000</f>
        <v>237.93199999999999</v>
      </c>
      <c r="K12" s="26">
        <f>('Baggrundsdata 2020, DST'!U87+'Baggrundsdata 2020, DST'!V87)/1000</f>
        <v>452.13099999999997</v>
      </c>
      <c r="L12" s="26">
        <f>'Baggrundsdata 2020, DST'!W87/1000</f>
        <v>7.3789999999999996</v>
      </c>
      <c r="M12" s="25">
        <f t="shared" si="6"/>
        <v>459.51</v>
      </c>
      <c r="N12" s="25">
        <f>'Baggrundsdata 2020, DST'!X87/1000</f>
        <v>3.2000000000000001E-2</v>
      </c>
      <c r="O12" s="26">
        <f t="shared" si="4"/>
        <v>697.47399999999993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s="33" customFormat="1" x14ac:dyDescent="0.2">
      <c r="A13" s="35" t="s">
        <v>37</v>
      </c>
      <c r="B13" s="27" t="e">
        <f>#REF!</f>
        <v>#REF!</v>
      </c>
      <c r="C13" s="36" t="e">
        <f>#REF!</f>
        <v>#REF!</v>
      </c>
      <c r="D13" s="36" t="e">
        <f>#REF!</f>
        <v>#REF!</v>
      </c>
      <c r="E13" s="36" t="e">
        <f>#REF!</f>
        <v>#REF!</v>
      </c>
      <c r="F13" s="25">
        <f>'Baggrundsdata 2020, DST'!N15/1000</f>
        <v>7.3529999999999998</v>
      </c>
      <c r="G13" s="26">
        <f>IFERROR('Baggrundsdata 2020, DST'!O15/1000,0)</f>
        <v>33.130000000000003</v>
      </c>
      <c r="H13" s="26">
        <f>'Baggrundsdata 2020, DST'!Q15/1000</f>
        <v>0</v>
      </c>
      <c r="I13" s="25">
        <f t="shared" si="5"/>
        <v>33.130000000000003</v>
      </c>
      <c r="J13" s="25">
        <f>IFERROR('Baggrundsdata 2020, DST'!S15/1000,0)</f>
        <v>0</v>
      </c>
      <c r="K13" s="26">
        <f>'Baggrundsdata 2020, DST'!U15/1000</f>
        <v>17.167999999999999</v>
      </c>
      <c r="L13" s="26">
        <f>'Baggrundsdata 2020, DST'!W15/1000</f>
        <v>28.93</v>
      </c>
      <c r="M13" s="25">
        <f t="shared" si="6"/>
        <v>46.097999999999999</v>
      </c>
      <c r="N13" s="25">
        <f>IFERROR('Baggrundsdata 2020, DST'!X15/1000,0)</f>
        <v>0</v>
      </c>
      <c r="O13" s="26">
        <f t="shared" si="4"/>
        <v>79.228000000000009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s="33" customFormat="1" x14ac:dyDescent="0.2">
      <c r="A14" s="35" t="s">
        <v>45</v>
      </c>
      <c r="B14" s="27" t="e">
        <f>#REF!</f>
        <v>#REF!</v>
      </c>
      <c r="C14" s="36" t="e">
        <f>#REF!</f>
        <v>#REF!</v>
      </c>
      <c r="D14" s="36" t="e">
        <f>#REF!</f>
        <v>#REF!</v>
      </c>
      <c r="E14" s="36" t="e">
        <f>#REF!</f>
        <v>#REF!</v>
      </c>
      <c r="F14" s="25">
        <f>'Baggrundsdata 2020, DST'!N75/1000</f>
        <v>29.484999999999999</v>
      </c>
      <c r="G14" s="26">
        <f>IFERROR('Baggrundsdata 2020, DST'!O75/1000,0)</f>
        <v>0</v>
      </c>
      <c r="H14" s="26">
        <f>'Baggrundsdata 2020, DST'!Q75/1000</f>
        <v>0</v>
      </c>
      <c r="I14" s="25">
        <f t="shared" si="5"/>
        <v>0</v>
      </c>
      <c r="J14" s="25">
        <f>IFERROR('Baggrundsdata 2020, DST'!S75/1000,0)</f>
        <v>0</v>
      </c>
      <c r="K14" s="26">
        <f>IFERROR('Baggrundsdata 2020, DST'!U75/1000,0)</f>
        <v>0</v>
      </c>
      <c r="L14" s="26">
        <f>'Baggrundsdata 2020, DST'!W75/1000</f>
        <v>46.731000000000002</v>
      </c>
      <c r="M14" s="25">
        <f t="shared" si="6"/>
        <v>46.731000000000002</v>
      </c>
      <c r="N14" s="25">
        <f>IFERROR('Baggrundsdata 2020, DST'!X75/1000,0)</f>
        <v>0</v>
      </c>
      <c r="O14" s="26">
        <f t="shared" si="4"/>
        <v>46.731000000000002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s="33" customFormat="1" x14ac:dyDescent="0.2">
      <c r="A15" s="35" t="s">
        <v>38</v>
      </c>
      <c r="B15" s="27" t="e">
        <f>#REF!</f>
        <v>#REF!</v>
      </c>
      <c r="C15" s="36" t="e">
        <f>#REF!</f>
        <v>#REF!</v>
      </c>
      <c r="D15" s="36" t="e">
        <f>#REF!</f>
        <v>#REF!</v>
      </c>
      <c r="E15" s="36" t="e">
        <f>#REF!</f>
        <v>#REF!</v>
      </c>
      <c r="F15" s="25">
        <f>'Baggrundsdata 2020, DST'!N27/1000</f>
        <v>7.891</v>
      </c>
      <c r="G15" s="26">
        <f>IFERROR('Baggrundsdata 2020, DST'!O27/1000,0)</f>
        <v>1.6259999999999999</v>
      </c>
      <c r="H15" s="26">
        <f>'Baggrundsdata 2020, DST'!Q27/1000</f>
        <v>0</v>
      </c>
      <c r="I15" s="25">
        <f t="shared" si="5"/>
        <v>1.6259999999999999</v>
      </c>
      <c r="J15" s="25">
        <f>IFERROR('Baggrundsdata 2020, DST'!S27/1000,0)</f>
        <v>0</v>
      </c>
      <c r="K15" s="26">
        <f>'Baggrundsdata 2020, DST'!U27/1000</f>
        <v>1.75</v>
      </c>
      <c r="L15" s="26">
        <f>'Baggrundsdata 2020, DST'!W27/1000</f>
        <v>37.088000000000001</v>
      </c>
      <c r="M15" s="25">
        <f t="shared" si="6"/>
        <v>38.838000000000001</v>
      </c>
      <c r="N15" s="25">
        <f>IFERROR('Baggrundsdata 2020, DST'!X27/1000,0)</f>
        <v>0</v>
      </c>
      <c r="O15" s="26">
        <f t="shared" si="4"/>
        <v>40.463999999999999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s="33" customFormat="1" x14ac:dyDescent="0.2">
      <c r="A16" s="35" t="s">
        <v>46</v>
      </c>
      <c r="B16" s="20" t="e">
        <f>#REF!</f>
        <v>#REF!</v>
      </c>
      <c r="C16" s="20" t="e">
        <f>#REF!</f>
        <v>#REF!</v>
      </c>
      <c r="D16" s="20" t="e">
        <f>#REF!</f>
        <v>#REF!</v>
      </c>
      <c r="E16" s="20" t="e">
        <f>#REF!</f>
        <v>#REF!</v>
      </c>
      <c r="F16" s="25">
        <f>'Baggrundsdata 2020, DST'!N63/1000</f>
        <v>24.643000000000001</v>
      </c>
      <c r="G16" s="26">
        <f>'Baggrundsdata 2020, DST'!O63/1000</f>
        <v>0.122</v>
      </c>
      <c r="H16" s="26">
        <f>'Baggrundsdata 2020, DST'!Q63/1000</f>
        <v>0</v>
      </c>
      <c r="I16" s="25">
        <f t="shared" si="5"/>
        <v>0.122</v>
      </c>
      <c r="J16" s="25">
        <f>'Baggrundsdata 2020, DST'!S63/1000</f>
        <v>132.447</v>
      </c>
      <c r="K16" s="26">
        <f>'Baggrundsdata 2020, DST'!U63/1000</f>
        <v>8.89</v>
      </c>
      <c r="L16" s="26">
        <f>'Baggrundsdata 2020, DST'!W63/1000</f>
        <v>34.545000000000002</v>
      </c>
      <c r="M16" s="25">
        <f t="shared" si="6"/>
        <v>43.435000000000002</v>
      </c>
      <c r="N16" s="25">
        <f>IFERROR('Baggrundsdata 2020, DST'!X63/1000,0)</f>
        <v>0</v>
      </c>
      <c r="O16" s="26">
        <f t="shared" si="4"/>
        <v>176.00400000000002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s="33" customFormat="1" x14ac:dyDescent="0.2">
      <c r="A17" s="35" t="s">
        <v>47</v>
      </c>
      <c r="B17" s="20" t="e">
        <f>#REF!</f>
        <v>#REF!</v>
      </c>
      <c r="C17" s="20" t="e">
        <f>#REF!</f>
        <v>#REF!</v>
      </c>
      <c r="D17" s="20" t="e">
        <f>#REF!</f>
        <v>#REF!</v>
      </c>
      <c r="E17" s="20" t="e">
        <f>#REF!</f>
        <v>#REF!</v>
      </c>
      <c r="F17" s="25">
        <f>'Baggrundsdata 2020, DST'!N125/1000</f>
        <v>140.53899999999999</v>
      </c>
      <c r="G17" s="26">
        <v>79.010000000000005</v>
      </c>
      <c r="H17" s="26">
        <f>'Baggrundsdata 2020, DST'!Q125/1000</f>
        <v>0</v>
      </c>
      <c r="I17" s="25">
        <f t="shared" si="5"/>
        <v>79.010000000000005</v>
      </c>
      <c r="J17" s="25">
        <v>9613.7099999999991</v>
      </c>
      <c r="K17" s="26">
        <f>('Baggrundsdata 2020, DST'!V125)/1000</f>
        <v>1.86</v>
      </c>
      <c r="L17" s="26">
        <f>IFERROR('Baggrundsdata 2020, DST'!W125/1000,0)+1707.44</f>
        <v>1707.616</v>
      </c>
      <c r="M17" s="25">
        <f t="shared" si="6"/>
        <v>1709.4759999999999</v>
      </c>
      <c r="N17" s="25">
        <f>3408.62-990.81</f>
        <v>2417.81</v>
      </c>
      <c r="O17" s="26">
        <f t="shared" si="4"/>
        <v>13820.005999999999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s="33" customFormat="1" x14ac:dyDescent="0.2">
      <c r="A18" s="55" t="s">
        <v>48</v>
      </c>
      <c r="B18" s="20" t="e">
        <f>#REF!</f>
        <v>#REF!</v>
      </c>
      <c r="C18" s="20" t="e">
        <f>#REF!</f>
        <v>#REF!</v>
      </c>
      <c r="D18" s="20" t="e">
        <f>#REF!</f>
        <v>#REF!</v>
      </c>
      <c r="E18" s="20" t="e">
        <f>#REF!</f>
        <v>#REF!</v>
      </c>
      <c r="F18" s="29">
        <f>SUM(F7:F17)</f>
        <v>275.875</v>
      </c>
      <c r="G18" s="30">
        <f>SUM(G7:G17)</f>
        <v>116.24600000000001</v>
      </c>
      <c r="H18" s="30">
        <f>SUM(H7:H17)</f>
        <v>0</v>
      </c>
      <c r="I18" s="29">
        <f t="shared" si="0"/>
        <v>116.24600000000001</v>
      </c>
      <c r="J18" s="29">
        <f>SUM(J7:J17)</f>
        <v>9984.0889999999999</v>
      </c>
      <c r="K18" s="30">
        <f>SUM(K7:K17)</f>
        <v>486.19099999999997</v>
      </c>
      <c r="L18" s="30">
        <f>SUM(L7:L17)</f>
        <v>1890.2486785142858</v>
      </c>
      <c r="M18" s="29">
        <f>K18+L18</f>
        <v>2376.4396785142858</v>
      </c>
      <c r="N18" s="29">
        <f>SUM(N7:N17)</f>
        <v>2418.902</v>
      </c>
      <c r="O18" s="30">
        <f t="shared" ref="O18" si="7">I18+J18+M18+N18</f>
        <v>14895.676678514285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s="33" customFormat="1" x14ac:dyDescent="0.2">
      <c r="A19" s="32"/>
      <c r="B19" s="32"/>
      <c r="C19" s="19"/>
      <c r="D19" s="19"/>
      <c r="E19" s="19"/>
      <c r="F19" s="19"/>
      <c r="G19" s="32"/>
      <c r="H19" s="32"/>
      <c r="I19" s="32"/>
      <c r="J19" s="32"/>
      <c r="K19" s="19"/>
      <c r="L19" s="32"/>
      <c r="M19" s="32"/>
      <c r="N19" s="32"/>
      <c r="O19" s="32"/>
      <c r="P19" s="32"/>
      <c r="Q19" s="19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s="33" customFormat="1" x14ac:dyDescent="0.2">
      <c r="A20" s="32"/>
      <c r="B20" s="32"/>
      <c r="C20" s="19"/>
      <c r="D20" s="19"/>
      <c r="E20" s="19"/>
      <c r="F20" s="19"/>
      <c r="G20" s="32"/>
      <c r="H20" s="32"/>
      <c r="I20" s="32"/>
      <c r="J20" s="32"/>
      <c r="K20" s="19"/>
      <c r="L20" s="32"/>
      <c r="M20" s="32"/>
      <c r="N20" s="32"/>
      <c r="O20" s="32"/>
      <c r="P20" s="32"/>
      <c r="Q20" s="19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s="33" customFormat="1" x14ac:dyDescent="0.2">
      <c r="A21" s="32"/>
      <c r="B21" s="32"/>
      <c r="C21" s="19"/>
      <c r="D21" s="19"/>
      <c r="E21" s="19"/>
      <c r="F21" s="19"/>
      <c r="G21" s="32"/>
      <c r="H21" s="32"/>
      <c r="I21" s="32"/>
      <c r="J21" s="32"/>
      <c r="K21" s="19"/>
      <c r="L21" s="32"/>
      <c r="M21" s="32"/>
      <c r="N21" s="32"/>
      <c r="O21" s="32"/>
      <c r="P21" s="32"/>
      <c r="Q21" s="19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C110-D544-40A5-B1CE-F68773B3A69F}">
  <dimension ref="A1:AI21"/>
  <sheetViews>
    <sheetView zoomScaleNormal="100" workbookViewId="0">
      <selection activeCell="J12" sqref="J12"/>
    </sheetView>
  </sheetViews>
  <sheetFormatPr defaultRowHeight="14.25" x14ac:dyDescent="0.2"/>
  <cols>
    <col min="1" max="1" width="20.85546875" style="32" customWidth="1"/>
    <col min="2" max="2" width="17.7109375" style="32" hidden="1" customWidth="1"/>
    <col min="3" max="3" width="12.7109375" style="32" hidden="1" customWidth="1"/>
    <col min="4" max="4" width="11.5703125" style="32" hidden="1" customWidth="1"/>
    <col min="5" max="5" width="16.28515625" style="32" hidden="1" customWidth="1"/>
    <col min="6" max="6" width="20.85546875" style="32" bestFit="1" customWidth="1"/>
    <col min="7" max="7" width="18.7109375" style="32" bestFit="1" customWidth="1"/>
    <col min="8" max="8" width="20" style="32" bestFit="1" customWidth="1"/>
    <col min="9" max="9" width="19.85546875" style="32" bestFit="1" customWidth="1"/>
    <col min="10" max="10" width="20.7109375" style="32" bestFit="1" customWidth="1"/>
    <col min="11" max="11" width="21.140625" style="32" bestFit="1" customWidth="1"/>
    <col min="12" max="12" width="26.28515625" style="32" bestFit="1" customWidth="1"/>
    <col min="13" max="13" width="21.140625" style="32" bestFit="1" customWidth="1"/>
    <col min="14" max="14" width="16.7109375" style="32" bestFit="1" customWidth="1"/>
    <col min="15" max="15" width="19.85546875" style="32" bestFit="1" customWidth="1"/>
    <col min="16" max="16384" width="9.140625" style="32"/>
  </cols>
  <sheetData>
    <row r="1" spans="1:35" s="31" customFormat="1" ht="26.25" x14ac:dyDescent="0.4">
      <c r="A1" s="13" t="s">
        <v>95</v>
      </c>
    </row>
    <row r="2" spans="1:35" s="33" customFormat="1" x14ac:dyDescent="0.2">
      <c r="A2" s="32"/>
      <c r="B2" s="32"/>
      <c r="C2" s="19"/>
      <c r="D2" s="19"/>
      <c r="E2" s="19"/>
      <c r="F2" s="19"/>
      <c r="G2" s="32"/>
      <c r="H2" s="32"/>
      <c r="I2" s="32"/>
      <c r="J2" s="32"/>
      <c r="K2" s="19"/>
      <c r="L2" s="32"/>
      <c r="M2" s="32"/>
      <c r="N2" s="32"/>
      <c r="O2" s="32"/>
      <c r="P2" s="32"/>
      <c r="Q2" s="1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s="33" customFormat="1" ht="18" x14ac:dyDescent="0.25">
      <c r="A3" s="34" t="s">
        <v>72</v>
      </c>
      <c r="B3" s="32"/>
      <c r="C3" s="19"/>
      <c r="D3" s="19"/>
      <c r="E3" s="19"/>
      <c r="F3" s="19"/>
      <c r="G3" s="32"/>
      <c r="H3" s="32"/>
      <c r="I3" s="32"/>
      <c r="J3" s="32"/>
      <c r="K3" s="19"/>
      <c r="L3" s="32"/>
      <c r="M3" s="32"/>
      <c r="N3" s="32"/>
      <c r="O3" s="32"/>
      <c r="P3" s="32"/>
      <c r="Q3" s="19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s="33" customFormat="1" x14ac:dyDescent="0.2">
      <c r="A4" s="32"/>
      <c r="B4" s="32"/>
      <c r="C4" s="19"/>
      <c r="D4" s="19"/>
      <c r="E4" s="19"/>
      <c r="F4" s="19"/>
      <c r="G4" s="32"/>
      <c r="H4" s="32"/>
      <c r="I4" s="32"/>
      <c r="J4" s="32"/>
      <c r="K4" s="19"/>
      <c r="L4" s="32"/>
      <c r="M4" s="32"/>
      <c r="N4" s="32"/>
      <c r="O4" s="32"/>
      <c r="P4" s="32"/>
      <c r="Q4" s="1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35" s="33" customFormat="1" x14ac:dyDescent="0.2">
      <c r="A5" s="19" t="s">
        <v>54</v>
      </c>
      <c r="B5" s="32"/>
      <c r="C5" s="19"/>
      <c r="D5" s="19"/>
      <c r="E5" s="19"/>
      <c r="F5" s="19"/>
      <c r="G5" s="32"/>
      <c r="H5" s="32"/>
      <c r="I5" s="32"/>
      <c r="J5" s="32"/>
      <c r="K5" s="19"/>
      <c r="L5" s="32"/>
      <c r="M5" s="32"/>
      <c r="N5" s="32"/>
      <c r="O5" s="32"/>
      <c r="P5" s="32"/>
      <c r="Q5" s="19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s="33" customFormat="1" x14ac:dyDescent="0.2">
      <c r="A6" s="35" t="s">
        <v>55</v>
      </c>
      <c r="B6" s="20" t="s">
        <v>56</v>
      </c>
      <c r="C6" s="20" t="s">
        <v>57</v>
      </c>
      <c r="D6" s="20" t="s">
        <v>58</v>
      </c>
      <c r="E6" s="20" t="s">
        <v>59</v>
      </c>
      <c r="F6" s="21" t="s">
        <v>60</v>
      </c>
      <c r="G6" s="22" t="s">
        <v>61</v>
      </c>
      <c r="H6" s="22" t="s">
        <v>62</v>
      </c>
      <c r="I6" s="21" t="s">
        <v>63</v>
      </c>
      <c r="J6" s="23" t="s">
        <v>64</v>
      </c>
      <c r="K6" s="24" t="s">
        <v>65</v>
      </c>
      <c r="L6" s="24" t="s">
        <v>66</v>
      </c>
      <c r="M6" s="23" t="s">
        <v>67</v>
      </c>
      <c r="N6" s="23" t="s">
        <v>68</v>
      </c>
      <c r="O6" s="24" t="s">
        <v>69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s="33" customFormat="1" x14ac:dyDescent="0.2">
      <c r="A7" s="35" t="s">
        <v>39</v>
      </c>
      <c r="B7" s="20" t="e">
        <f>#REF!</f>
        <v>#REF!</v>
      </c>
      <c r="C7" s="20" t="e">
        <f>#REF!</f>
        <v>#REF!</v>
      </c>
      <c r="D7" s="20" t="e">
        <f>#REF!</f>
        <v>#REF!</v>
      </c>
      <c r="E7" s="20" t="e">
        <f>#REF!</f>
        <v>#REF!</v>
      </c>
      <c r="F7" s="25">
        <v>2.3460000000000001</v>
      </c>
      <c r="G7" s="26">
        <v>3.0179999999999998</v>
      </c>
      <c r="H7" s="26">
        <v>0</v>
      </c>
      <c r="I7" s="25">
        <f t="shared" ref="I7:I18" si="0">G7+H7</f>
        <v>3.0179999999999998</v>
      </c>
      <c r="J7" s="25">
        <v>0</v>
      </c>
      <c r="K7" s="26">
        <v>3.0089999999999999</v>
      </c>
      <c r="L7" s="26">
        <v>2.573</v>
      </c>
      <c r="M7" s="25">
        <f t="shared" ref="M7:M17" si="1">K7+L7</f>
        <v>5.5819999999999999</v>
      </c>
      <c r="N7" s="25">
        <v>0</v>
      </c>
      <c r="O7" s="26">
        <f>N7+M7+J7+I7</f>
        <v>8.6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s="33" customFormat="1" x14ac:dyDescent="0.2">
      <c r="A8" s="35" t="s">
        <v>40</v>
      </c>
      <c r="B8" s="20" t="e">
        <f>#REF!</f>
        <v>#REF!</v>
      </c>
      <c r="C8" s="36" t="e">
        <f>#REF!</f>
        <v>#REF!</v>
      </c>
      <c r="D8" s="36" t="e">
        <f>#REF!</f>
        <v>#REF!</v>
      </c>
      <c r="E8" s="36" t="e">
        <f>#REF!</f>
        <v>#REF!</v>
      </c>
      <c r="F8" s="25">
        <v>12.271000000000001</v>
      </c>
      <c r="G8" s="26">
        <v>1.44</v>
      </c>
      <c r="H8" s="26">
        <v>0</v>
      </c>
      <c r="I8" s="25">
        <f t="shared" si="0"/>
        <v>1.44</v>
      </c>
      <c r="J8" s="25">
        <v>0</v>
      </c>
      <c r="K8" s="26">
        <v>2.6850000000000001</v>
      </c>
      <c r="L8" s="26">
        <v>2.9000000000000001E-2</v>
      </c>
      <c r="M8" s="25">
        <f t="shared" si="1"/>
        <v>2.714</v>
      </c>
      <c r="N8" s="25">
        <v>0</v>
      </c>
      <c r="O8" s="26">
        <f t="shared" ref="O8:O17" si="2">N8+M8+J8+I8</f>
        <v>4.1539999999999999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s="33" customFormat="1" x14ac:dyDescent="0.2">
      <c r="A9" s="35" t="s">
        <v>41</v>
      </c>
      <c r="B9" s="20" t="e">
        <f>#REF!</f>
        <v>#REF!</v>
      </c>
      <c r="C9" s="36" t="e">
        <f>#REF!</f>
        <v>#REF!</v>
      </c>
      <c r="D9" s="36" t="e">
        <f>#REF!</f>
        <v>#REF!</v>
      </c>
      <c r="E9" s="36" t="e">
        <f>#REF!</f>
        <v>#REF!</v>
      </c>
      <c r="F9" s="25">
        <v>8.48</v>
      </c>
      <c r="G9" s="26">
        <v>1.992</v>
      </c>
      <c r="H9" s="26">
        <v>0</v>
      </c>
      <c r="I9" s="25">
        <f t="shared" si="0"/>
        <v>1.992</v>
      </c>
      <c r="J9" s="25">
        <v>0</v>
      </c>
      <c r="K9" s="26">
        <v>0</v>
      </c>
      <c r="L9" s="26">
        <v>15.188000000000001</v>
      </c>
      <c r="M9" s="25">
        <f t="shared" si="1"/>
        <v>15.188000000000001</v>
      </c>
      <c r="N9" s="25">
        <v>1.05</v>
      </c>
      <c r="O9" s="26">
        <f t="shared" si="2"/>
        <v>18.23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s="33" customFormat="1" x14ac:dyDescent="0.2">
      <c r="A10" s="35" t="s">
        <v>42</v>
      </c>
      <c r="B10" s="20" t="e">
        <f>#REF!</f>
        <v>#REF!</v>
      </c>
      <c r="C10" s="20" t="e">
        <f>#REF!</f>
        <v>#REF!</v>
      </c>
      <c r="D10" s="20" t="e">
        <f>#REF!</f>
        <v>#REF!</v>
      </c>
      <c r="E10" s="20" t="e">
        <f>#REF!</f>
        <v>#REF!</v>
      </c>
      <c r="F10" s="25">
        <v>15.94</v>
      </c>
      <c r="G10" s="26">
        <v>0.16300000000000001</v>
      </c>
      <c r="H10" s="26">
        <v>0</v>
      </c>
      <c r="I10" s="25">
        <f t="shared" si="0"/>
        <v>0.16300000000000001</v>
      </c>
      <c r="J10" s="25">
        <v>0</v>
      </c>
      <c r="K10" s="26">
        <v>0.97399999999999998</v>
      </c>
      <c r="L10" s="26">
        <v>1.5880000000000001</v>
      </c>
      <c r="M10" s="25">
        <f t="shared" si="1"/>
        <v>2.5620000000000003</v>
      </c>
      <c r="N10" s="25">
        <v>0</v>
      </c>
      <c r="O10" s="26">
        <f t="shared" si="2"/>
        <v>2.7250000000000001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s="33" customFormat="1" x14ac:dyDescent="0.2">
      <c r="A11" s="35" t="s">
        <v>43</v>
      </c>
      <c r="B11" s="20" t="e">
        <f>#REF!</f>
        <v>#REF!</v>
      </c>
      <c r="C11" s="20" t="e">
        <f>#REF!</f>
        <v>#REF!</v>
      </c>
      <c r="D11" s="20" t="e">
        <f>#REF!</f>
        <v>#REF!</v>
      </c>
      <c r="E11" s="20" t="e">
        <f>#REF!</f>
        <v>#REF!</v>
      </c>
      <c r="F11" s="25">
        <v>0</v>
      </c>
      <c r="G11" s="26">
        <v>0</v>
      </c>
      <c r="H11" s="26">
        <v>0</v>
      </c>
      <c r="I11" s="25">
        <f t="shared" si="0"/>
        <v>0</v>
      </c>
      <c r="J11" s="25">
        <v>0</v>
      </c>
      <c r="K11" s="26">
        <v>0</v>
      </c>
      <c r="L11" s="26">
        <v>9.9966785142857155</v>
      </c>
      <c r="M11" s="25">
        <f t="shared" si="1"/>
        <v>9.9966785142857155</v>
      </c>
      <c r="N11" s="25">
        <v>0</v>
      </c>
      <c r="O11" s="26">
        <f t="shared" si="2"/>
        <v>9.9966785142857155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s="33" customFormat="1" x14ac:dyDescent="0.2">
      <c r="A12" s="35" t="s">
        <v>44</v>
      </c>
      <c r="B12" s="27" t="e">
        <f>#REF!</f>
        <v>#REF!</v>
      </c>
      <c r="C12" s="36" t="e">
        <f>#REF!</f>
        <v>#REF!</v>
      </c>
      <c r="D12" s="36" t="e">
        <f>#REF!</f>
        <v>#REF!</v>
      </c>
      <c r="E12" s="36" t="e">
        <f>#REF!</f>
        <v>#REF!</v>
      </c>
      <c r="F12" s="25">
        <v>13.74</v>
      </c>
      <c r="G12" s="26">
        <v>8.157</v>
      </c>
      <c r="H12" s="26">
        <v>0</v>
      </c>
      <c r="I12" s="25">
        <f t="shared" si="0"/>
        <v>8.157</v>
      </c>
      <c r="J12" s="25">
        <f>('Baggrundsdata 2018, DST '!S84+'Baggrundsdata 2018, DST '!T84)/1000</f>
        <v>512.62400000000002</v>
      </c>
      <c r="K12" s="26">
        <f>1.388+502.2</f>
        <v>503.58799999999997</v>
      </c>
      <c r="L12" s="26">
        <v>0.29399999999999998</v>
      </c>
      <c r="M12" s="25">
        <f t="shared" si="1"/>
        <v>503.88199999999995</v>
      </c>
      <c r="N12" s="25">
        <v>0</v>
      </c>
      <c r="O12" s="26">
        <f t="shared" si="2"/>
        <v>1024.663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s="33" customFormat="1" x14ac:dyDescent="0.2">
      <c r="A13" s="35" t="s">
        <v>37</v>
      </c>
      <c r="B13" s="27" t="e">
        <f>#REF!</f>
        <v>#REF!</v>
      </c>
      <c r="C13" s="36" t="e">
        <f>#REF!</f>
        <v>#REF!</v>
      </c>
      <c r="D13" s="36" t="e">
        <f>#REF!</f>
        <v>#REF!</v>
      </c>
      <c r="E13" s="36" t="e">
        <f>#REF!</f>
        <v>#REF!</v>
      </c>
      <c r="F13" s="25">
        <v>2.8639999999999999</v>
      </c>
      <c r="G13" s="26">
        <v>43.252000000000002</v>
      </c>
      <c r="H13" s="26">
        <v>0</v>
      </c>
      <c r="I13" s="25">
        <f t="shared" si="0"/>
        <v>43.252000000000002</v>
      </c>
      <c r="J13" s="25">
        <v>0</v>
      </c>
      <c r="K13" s="26">
        <v>3.9380000000000002</v>
      </c>
      <c r="L13" s="26">
        <v>23.405000000000001</v>
      </c>
      <c r="M13" s="25">
        <f t="shared" si="1"/>
        <v>27.343</v>
      </c>
      <c r="N13" s="25">
        <v>0</v>
      </c>
      <c r="O13" s="26">
        <f t="shared" si="2"/>
        <v>70.594999999999999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s="33" customFormat="1" x14ac:dyDescent="0.2">
      <c r="A14" s="35" t="s">
        <v>45</v>
      </c>
      <c r="B14" s="27" t="e">
        <f>#REF!</f>
        <v>#REF!</v>
      </c>
      <c r="C14" s="36" t="e">
        <f>#REF!</f>
        <v>#REF!</v>
      </c>
      <c r="D14" s="36" t="e">
        <f>#REF!</f>
        <v>#REF!</v>
      </c>
      <c r="E14" s="36" t="e">
        <f>#REF!</f>
        <v>#REF!</v>
      </c>
      <c r="F14" s="25">
        <v>53.14</v>
      </c>
      <c r="G14" s="26">
        <v>3.3029999999999999</v>
      </c>
      <c r="H14" s="26">
        <v>0</v>
      </c>
      <c r="I14" s="25">
        <f t="shared" si="0"/>
        <v>3.3029999999999999</v>
      </c>
      <c r="J14" s="25">
        <v>0</v>
      </c>
      <c r="K14" s="26">
        <v>0</v>
      </c>
      <c r="L14" s="26">
        <v>48.51</v>
      </c>
      <c r="M14" s="25">
        <f t="shared" si="1"/>
        <v>48.51</v>
      </c>
      <c r="N14" s="25">
        <v>0</v>
      </c>
      <c r="O14" s="26">
        <f t="shared" si="2"/>
        <v>51.812999999999995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s="33" customFormat="1" x14ac:dyDescent="0.2">
      <c r="A15" s="35" t="s">
        <v>38</v>
      </c>
      <c r="B15" s="27" t="e">
        <f>#REF!</f>
        <v>#REF!</v>
      </c>
      <c r="C15" s="36" t="e">
        <f>#REF!</f>
        <v>#REF!</v>
      </c>
      <c r="D15" s="36" t="e">
        <f>#REF!</f>
        <v>#REF!</v>
      </c>
      <c r="E15" s="36" t="e">
        <f>#REF!</f>
        <v>#REF!</v>
      </c>
      <c r="F15" s="25">
        <v>15.821</v>
      </c>
      <c r="G15" s="26">
        <v>5.05</v>
      </c>
      <c r="H15" s="26">
        <v>0</v>
      </c>
      <c r="I15" s="25">
        <f t="shared" si="0"/>
        <v>5.05</v>
      </c>
      <c r="J15" s="25">
        <v>0</v>
      </c>
      <c r="K15" s="26">
        <v>2.238</v>
      </c>
      <c r="L15" s="26">
        <v>64.2</v>
      </c>
      <c r="M15" s="25">
        <f t="shared" si="1"/>
        <v>66.438000000000002</v>
      </c>
      <c r="N15" s="25">
        <v>0</v>
      </c>
      <c r="O15" s="26">
        <f t="shared" si="2"/>
        <v>71.488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s="33" customFormat="1" x14ac:dyDescent="0.2">
      <c r="A16" s="35" t="s">
        <v>46</v>
      </c>
      <c r="B16" s="20" t="e">
        <f>#REF!</f>
        <v>#REF!</v>
      </c>
      <c r="C16" s="20" t="e">
        <f>#REF!</f>
        <v>#REF!</v>
      </c>
      <c r="D16" s="20" t="e">
        <f>#REF!</f>
        <v>#REF!</v>
      </c>
      <c r="E16" s="20" t="e">
        <f>#REF!</f>
        <v>#REF!</v>
      </c>
      <c r="F16" s="25">
        <v>34.89</v>
      </c>
      <c r="G16" s="26">
        <v>2.3330000000000002</v>
      </c>
      <c r="H16" s="26">
        <v>0</v>
      </c>
      <c r="I16" s="25">
        <f t="shared" si="0"/>
        <v>2.3330000000000002</v>
      </c>
      <c r="J16" s="25">
        <v>115.699</v>
      </c>
      <c r="K16" s="26">
        <f>2.685+3.543</f>
        <v>6.2279999999999998</v>
      </c>
      <c r="L16" s="26">
        <v>21.3</v>
      </c>
      <c r="M16" s="25">
        <f t="shared" si="1"/>
        <v>27.527999999999999</v>
      </c>
      <c r="N16" s="25">
        <v>0</v>
      </c>
      <c r="O16" s="26">
        <f t="shared" si="2"/>
        <v>145.56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s="33" customFormat="1" x14ac:dyDescent="0.2">
      <c r="A17" s="35" t="s">
        <v>47</v>
      </c>
      <c r="B17" s="20" t="e">
        <f>#REF!</f>
        <v>#REF!</v>
      </c>
      <c r="C17" s="20" t="e">
        <f>#REF!</f>
        <v>#REF!</v>
      </c>
      <c r="D17" s="20" t="e">
        <f>#REF!</f>
        <v>#REF!</v>
      </c>
      <c r="E17" s="20" t="e">
        <f>#REF!</f>
        <v>#REF!</v>
      </c>
      <c r="F17" s="25">
        <v>188.09200000000001</v>
      </c>
      <c r="G17" s="26">
        <v>83.174999999999997</v>
      </c>
      <c r="H17" s="26">
        <v>4.2999999999999997E-2</v>
      </c>
      <c r="I17" s="25">
        <f t="shared" si="0"/>
        <v>83.218000000000004</v>
      </c>
      <c r="J17" s="25">
        <v>8716.8357579769818</v>
      </c>
      <c r="K17" s="26">
        <v>2.0609999999999999</v>
      </c>
      <c r="L17" s="26">
        <v>1577.0922465433903</v>
      </c>
      <c r="M17" s="25">
        <f t="shared" si="1"/>
        <v>1579.1532465433902</v>
      </c>
      <c r="N17" s="25">
        <v>2314.0300000000002</v>
      </c>
      <c r="O17" s="26">
        <f t="shared" si="2"/>
        <v>12693.237004520373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s="33" customFormat="1" x14ac:dyDescent="0.2">
      <c r="A18" s="55" t="s">
        <v>48</v>
      </c>
      <c r="B18" s="20" t="e">
        <f>#REF!</f>
        <v>#REF!</v>
      </c>
      <c r="C18" s="20" t="e">
        <f>#REF!</f>
        <v>#REF!</v>
      </c>
      <c r="D18" s="20" t="e">
        <f>#REF!</f>
        <v>#REF!</v>
      </c>
      <c r="E18" s="20" t="e">
        <f>#REF!</f>
        <v>#REF!</v>
      </c>
      <c r="F18" s="29">
        <f>SUM(F7:F17)</f>
        <v>347.58400000000006</v>
      </c>
      <c r="G18" s="30">
        <f>SUM(G7:G17)</f>
        <v>151.88299999999998</v>
      </c>
      <c r="H18" s="30">
        <f>SUM(H7:H17)</f>
        <v>4.2999999999999997E-2</v>
      </c>
      <c r="I18" s="29">
        <f t="shared" si="0"/>
        <v>151.92599999999999</v>
      </c>
      <c r="J18" s="29">
        <f>SUM(J7:J17)</f>
        <v>9345.1587579769821</v>
      </c>
      <c r="K18" s="30">
        <f>SUM(K7:K17)</f>
        <v>524.721</v>
      </c>
      <c r="L18" s="30">
        <f>SUM(L7:L17)</f>
        <v>1764.1759250576761</v>
      </c>
      <c r="M18" s="29">
        <f>K18+L18</f>
        <v>2288.8969250576761</v>
      </c>
      <c r="N18" s="29">
        <f>SUM(N7:N17)</f>
        <v>2315.0800000000004</v>
      </c>
      <c r="O18" s="30">
        <f t="shared" ref="O18" si="3">I18+J18+M18+N18</f>
        <v>14101.061683034657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s="33" customFormat="1" x14ac:dyDescent="0.2">
      <c r="A19" s="32"/>
      <c r="B19" s="32"/>
      <c r="C19" s="19"/>
      <c r="D19" s="19"/>
      <c r="E19" s="19"/>
      <c r="F19" s="19"/>
      <c r="G19" s="32"/>
      <c r="H19" s="32"/>
      <c r="I19" s="32"/>
      <c r="J19" s="32"/>
      <c r="K19" s="19"/>
      <c r="L19" s="32"/>
      <c r="M19" s="32"/>
      <c r="N19" s="32"/>
      <c r="O19" s="32"/>
      <c r="P19" s="32"/>
      <c r="Q19" s="19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s="33" customFormat="1" x14ac:dyDescent="0.2">
      <c r="A20" s="32"/>
      <c r="B20" s="32"/>
      <c r="C20" s="19"/>
      <c r="D20" s="19"/>
      <c r="E20" s="19"/>
      <c r="F20" s="19"/>
      <c r="G20" s="32"/>
      <c r="H20" s="32"/>
      <c r="I20" s="32"/>
      <c r="J20" s="32"/>
      <c r="K20" s="19"/>
      <c r="L20" s="32"/>
      <c r="M20" s="32"/>
      <c r="N20" s="32"/>
      <c r="O20" s="32"/>
      <c r="P20" s="32"/>
      <c r="Q20" s="19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s="33" customFormat="1" x14ac:dyDescent="0.2">
      <c r="A21" s="32"/>
      <c r="B21" s="32"/>
      <c r="C21" s="19"/>
      <c r="D21" s="19"/>
      <c r="E21" s="19"/>
      <c r="F21" s="19"/>
      <c r="G21" s="32"/>
      <c r="H21" s="32"/>
      <c r="I21" s="32"/>
      <c r="J21" s="32"/>
      <c r="K21" s="19"/>
      <c r="L21" s="32"/>
      <c r="M21" s="32"/>
      <c r="N21" s="32"/>
      <c r="O21" s="32"/>
      <c r="P21" s="32"/>
      <c r="Q21" s="19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8FFD-541C-48FD-BA3A-042B79163091}">
  <dimension ref="A1:AI21"/>
  <sheetViews>
    <sheetView workbookViewId="0">
      <selection activeCell="J18" sqref="J18"/>
    </sheetView>
  </sheetViews>
  <sheetFormatPr defaultRowHeight="14.25" x14ac:dyDescent="0.2"/>
  <cols>
    <col min="1" max="1" width="20.85546875" style="33" customWidth="1"/>
    <col min="2" max="2" width="17.7109375" style="33" hidden="1" customWidth="1"/>
    <col min="3" max="3" width="12.7109375" style="33" hidden="1" customWidth="1"/>
    <col min="4" max="4" width="11.5703125" style="33" hidden="1" customWidth="1"/>
    <col min="5" max="5" width="16.28515625" style="33" hidden="1" customWidth="1"/>
    <col min="6" max="6" width="20.85546875" style="33" bestFit="1" customWidth="1"/>
    <col min="7" max="7" width="18.7109375" style="33" bestFit="1" customWidth="1"/>
    <col min="8" max="8" width="20" style="33" bestFit="1" customWidth="1"/>
    <col min="9" max="9" width="19.85546875" style="33" bestFit="1" customWidth="1"/>
    <col min="10" max="10" width="20.7109375" style="33" bestFit="1" customWidth="1"/>
    <col min="11" max="11" width="21.140625" style="33" bestFit="1" customWidth="1"/>
    <col min="12" max="12" width="26.28515625" style="33" bestFit="1" customWidth="1"/>
    <col min="13" max="13" width="21.140625" style="33" bestFit="1" customWidth="1"/>
    <col min="14" max="14" width="16.7109375" style="33" bestFit="1" customWidth="1"/>
    <col min="15" max="15" width="19.85546875" style="33" bestFit="1" customWidth="1"/>
    <col min="16" max="16384" width="9.140625" style="33"/>
  </cols>
  <sheetData>
    <row r="1" spans="1:35" s="31" customFormat="1" ht="26.25" x14ac:dyDescent="0.4">
      <c r="A1" s="13" t="s">
        <v>96</v>
      </c>
    </row>
    <row r="2" spans="1:35" x14ac:dyDescent="0.2">
      <c r="A2" s="32"/>
      <c r="B2" s="32"/>
      <c r="C2" s="19"/>
      <c r="D2" s="19"/>
      <c r="E2" s="19"/>
      <c r="F2" s="19"/>
      <c r="G2" s="32"/>
      <c r="H2" s="32"/>
      <c r="I2" s="32"/>
      <c r="J2" s="32"/>
      <c r="K2" s="19"/>
      <c r="L2" s="32"/>
      <c r="M2" s="32"/>
      <c r="N2" s="32"/>
      <c r="O2" s="32"/>
      <c r="P2" s="32"/>
      <c r="Q2" s="1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ht="18" x14ac:dyDescent="0.25">
      <c r="A3" s="34" t="s">
        <v>71</v>
      </c>
      <c r="B3" s="32"/>
      <c r="C3" s="19"/>
      <c r="D3" s="19"/>
      <c r="E3" s="19"/>
      <c r="F3" s="19"/>
      <c r="G3" s="32"/>
      <c r="H3" s="32"/>
      <c r="I3" s="32"/>
      <c r="J3" s="32"/>
      <c r="K3" s="19"/>
      <c r="L3" s="32"/>
      <c r="M3" s="32"/>
      <c r="N3" s="32"/>
      <c r="O3" s="32"/>
      <c r="P3" s="32"/>
      <c r="Q3" s="19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x14ac:dyDescent="0.2">
      <c r="A4" s="32"/>
      <c r="B4" s="32"/>
      <c r="C4" s="19"/>
      <c r="D4" s="19"/>
      <c r="E4" s="19"/>
      <c r="F4" s="19"/>
      <c r="G4" s="32"/>
      <c r="H4" s="32"/>
      <c r="I4" s="32"/>
      <c r="J4" s="32"/>
      <c r="K4" s="19"/>
      <c r="L4" s="32"/>
      <c r="M4" s="32"/>
      <c r="N4" s="32"/>
      <c r="O4" s="32"/>
      <c r="P4" s="32"/>
      <c r="Q4" s="1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35" x14ac:dyDescent="0.2">
      <c r="A5" s="19" t="s">
        <v>54</v>
      </c>
      <c r="B5" s="32"/>
      <c r="C5" s="19"/>
      <c r="D5" s="19"/>
      <c r="E5" s="19"/>
      <c r="F5" s="19"/>
      <c r="G5" s="32"/>
      <c r="H5" s="32"/>
      <c r="I5" s="32"/>
      <c r="J5" s="32"/>
      <c r="K5" s="19"/>
      <c r="L5" s="32"/>
      <c r="M5" s="32"/>
      <c r="N5" s="32"/>
      <c r="O5" s="32"/>
      <c r="P5" s="32"/>
      <c r="Q5" s="19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x14ac:dyDescent="0.2">
      <c r="A6" s="35" t="s">
        <v>55</v>
      </c>
      <c r="B6" s="20" t="s">
        <v>56</v>
      </c>
      <c r="C6" s="20" t="s">
        <v>57</v>
      </c>
      <c r="D6" s="20" t="s">
        <v>58</v>
      </c>
      <c r="E6" s="20" t="s">
        <v>59</v>
      </c>
      <c r="F6" s="21" t="s">
        <v>60</v>
      </c>
      <c r="G6" s="22" t="s">
        <v>61</v>
      </c>
      <c r="H6" s="22" t="s">
        <v>62</v>
      </c>
      <c r="I6" s="21" t="s">
        <v>63</v>
      </c>
      <c r="J6" s="23" t="s">
        <v>64</v>
      </c>
      <c r="K6" s="24" t="s">
        <v>65</v>
      </c>
      <c r="L6" s="24" t="s">
        <v>66</v>
      </c>
      <c r="M6" s="23" t="s">
        <v>67</v>
      </c>
      <c r="N6" s="23" t="s">
        <v>68</v>
      </c>
      <c r="O6" s="24" t="s">
        <v>69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x14ac:dyDescent="0.2">
      <c r="A7" s="35" t="s">
        <v>39</v>
      </c>
      <c r="B7" s="20" t="e">
        <f>#REF!</f>
        <v>#REF!</v>
      </c>
      <c r="C7" s="20" t="e">
        <f>#REF!</f>
        <v>#REF!</v>
      </c>
      <c r="D7" s="20" t="e">
        <f>#REF!</f>
        <v>#REF!</v>
      </c>
      <c r="E7" s="20" t="e">
        <f>#REF!</f>
        <v>#REF!</v>
      </c>
      <c r="F7" s="25">
        <v>1.7969999999999999</v>
      </c>
      <c r="G7" s="26">
        <v>2.512</v>
      </c>
      <c r="H7" s="26">
        <v>0</v>
      </c>
      <c r="I7" s="25">
        <f t="shared" ref="I7:I16" si="0">G7+H7</f>
        <v>2.512</v>
      </c>
      <c r="J7" s="25">
        <v>0</v>
      </c>
      <c r="K7" s="26">
        <v>5.4779999999999998</v>
      </c>
      <c r="L7" s="26">
        <v>0</v>
      </c>
      <c r="M7" s="25">
        <f t="shared" ref="M7:M16" si="1">K7+L7</f>
        <v>5.4779999999999998</v>
      </c>
      <c r="N7" s="25">
        <v>0</v>
      </c>
      <c r="O7" s="26">
        <v>7.99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x14ac:dyDescent="0.2">
      <c r="A8" s="35" t="s">
        <v>40</v>
      </c>
      <c r="B8" s="20" t="e">
        <f>#REF!</f>
        <v>#REF!</v>
      </c>
      <c r="C8" s="36" t="e">
        <f>#REF!</f>
        <v>#REF!</v>
      </c>
      <c r="D8" s="36" t="e">
        <f>#REF!</f>
        <v>#REF!</v>
      </c>
      <c r="E8" s="36" t="e">
        <f>#REF!</f>
        <v>#REF!</v>
      </c>
      <c r="F8" s="25">
        <v>10.259</v>
      </c>
      <c r="G8" s="26">
        <v>2.3170000000000002</v>
      </c>
      <c r="H8" s="26">
        <v>0</v>
      </c>
      <c r="I8" s="25">
        <f t="shared" si="0"/>
        <v>2.3170000000000002</v>
      </c>
      <c r="J8" s="25">
        <v>0</v>
      </c>
      <c r="K8" s="26">
        <v>0.83499999999999996</v>
      </c>
      <c r="L8" s="26">
        <v>0</v>
      </c>
      <c r="M8" s="25">
        <f t="shared" si="1"/>
        <v>0.83499999999999996</v>
      </c>
      <c r="N8" s="25">
        <v>0</v>
      </c>
      <c r="O8" s="26">
        <v>3.1520000000000001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x14ac:dyDescent="0.2">
      <c r="A9" s="35" t="s">
        <v>41</v>
      </c>
      <c r="B9" s="20" t="e">
        <f>#REF!</f>
        <v>#REF!</v>
      </c>
      <c r="C9" s="36" t="e">
        <f>#REF!</f>
        <v>#REF!</v>
      </c>
      <c r="D9" s="36" t="e">
        <f>#REF!</f>
        <v>#REF!</v>
      </c>
      <c r="E9" s="36" t="e">
        <f>#REF!</f>
        <v>#REF!</v>
      </c>
      <c r="F9" s="25">
        <v>3.8279999999999998</v>
      </c>
      <c r="G9" s="26">
        <v>4.87</v>
      </c>
      <c r="H9" s="26">
        <v>0</v>
      </c>
      <c r="I9" s="25">
        <f t="shared" si="0"/>
        <v>4.87</v>
      </c>
      <c r="J9" s="25">
        <v>0</v>
      </c>
      <c r="K9" s="26">
        <v>0</v>
      </c>
      <c r="L9" s="26">
        <v>16.757999999999999</v>
      </c>
      <c r="M9" s="25">
        <f t="shared" si="1"/>
        <v>16.757999999999999</v>
      </c>
      <c r="N9" s="25">
        <v>1.05</v>
      </c>
      <c r="O9" s="26">
        <v>22.678000000000001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x14ac:dyDescent="0.2">
      <c r="A10" s="35" t="s">
        <v>42</v>
      </c>
      <c r="B10" s="20" t="e">
        <f>#REF!</f>
        <v>#REF!</v>
      </c>
      <c r="C10" s="20" t="e">
        <f>#REF!</f>
        <v>#REF!</v>
      </c>
      <c r="D10" s="20" t="e">
        <f>#REF!</f>
        <v>#REF!</v>
      </c>
      <c r="E10" s="20" t="e">
        <f>#REF!</f>
        <v>#REF!</v>
      </c>
      <c r="F10" s="25">
        <v>14.989000000000001</v>
      </c>
      <c r="G10" s="26">
        <v>0.126</v>
      </c>
      <c r="H10" s="26">
        <v>0</v>
      </c>
      <c r="I10" s="25">
        <f t="shared" si="0"/>
        <v>0.126</v>
      </c>
      <c r="J10" s="25">
        <v>0</v>
      </c>
      <c r="K10" s="26">
        <v>1.2430000000000001</v>
      </c>
      <c r="L10" s="26">
        <v>7.7249999999999996</v>
      </c>
      <c r="M10" s="25">
        <f t="shared" si="1"/>
        <v>8.968</v>
      </c>
      <c r="N10" s="25">
        <v>0</v>
      </c>
      <c r="O10" s="26">
        <v>9.0939999999999994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x14ac:dyDescent="0.2">
      <c r="A11" s="35" t="s">
        <v>43</v>
      </c>
      <c r="B11" s="20" t="e">
        <f>#REF!</f>
        <v>#REF!</v>
      </c>
      <c r="C11" s="20" t="e">
        <f>#REF!</f>
        <v>#REF!</v>
      </c>
      <c r="D11" s="20" t="e">
        <f>#REF!</f>
        <v>#REF!</v>
      </c>
      <c r="E11" s="20" t="e">
        <f>#REF!</f>
        <v>#REF!</v>
      </c>
      <c r="F11" s="25">
        <v>0</v>
      </c>
      <c r="G11" s="26">
        <v>0</v>
      </c>
      <c r="H11" s="26">
        <v>0</v>
      </c>
      <c r="I11" s="25">
        <f t="shared" si="0"/>
        <v>0</v>
      </c>
      <c r="J11" s="25">
        <v>0</v>
      </c>
      <c r="K11" s="26">
        <v>0</v>
      </c>
      <c r="L11" s="26">
        <v>7.5784885714285704</v>
      </c>
      <c r="M11" s="25">
        <f t="shared" si="1"/>
        <v>7.5784885714285704</v>
      </c>
      <c r="N11" s="25">
        <v>0</v>
      </c>
      <c r="O11" s="26">
        <v>7.5784885714285704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x14ac:dyDescent="0.2">
      <c r="A12" s="35" t="s">
        <v>44</v>
      </c>
      <c r="B12" s="27" t="e">
        <f>#REF!</f>
        <v>#REF!</v>
      </c>
      <c r="C12" s="36" t="e">
        <f>#REF!</f>
        <v>#REF!</v>
      </c>
      <c r="D12" s="36" t="e">
        <f>#REF!</f>
        <v>#REF!</v>
      </c>
      <c r="E12" s="36" t="e">
        <f>#REF!</f>
        <v>#REF!</v>
      </c>
      <c r="F12" s="25">
        <v>13.866</v>
      </c>
      <c r="G12" s="26">
        <v>9.5489999999999995</v>
      </c>
      <c r="H12" s="26">
        <v>0</v>
      </c>
      <c r="I12" s="25">
        <f t="shared" si="0"/>
        <v>9.5489999999999995</v>
      </c>
      <c r="J12" s="25">
        <f>('Baggrundsdata 2016, DST'!S76+'Baggrundsdata 2016, DST'!T76)/1000</f>
        <v>400.57600000000002</v>
      </c>
      <c r="K12" s="26">
        <v>957.99400000000003</v>
      </c>
      <c r="L12" s="26">
        <v>15.714</v>
      </c>
      <c r="M12" s="25">
        <f t="shared" si="1"/>
        <v>973.70800000000008</v>
      </c>
      <c r="N12" s="25">
        <v>0</v>
      </c>
      <c r="O12" s="26">
        <v>1160.8600000000001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x14ac:dyDescent="0.2">
      <c r="A13" s="35" t="s">
        <v>37</v>
      </c>
      <c r="B13" s="27" t="e">
        <f>#REF!</f>
        <v>#REF!</v>
      </c>
      <c r="C13" s="36" t="e">
        <f>#REF!</f>
        <v>#REF!</v>
      </c>
      <c r="D13" s="36" t="e">
        <f>#REF!</f>
        <v>#REF!</v>
      </c>
      <c r="E13" s="36" t="e">
        <f>#REF!</f>
        <v>#REF!</v>
      </c>
      <c r="F13" s="25">
        <v>6.7869999999999999</v>
      </c>
      <c r="G13" s="26">
        <v>29.898</v>
      </c>
      <c r="H13" s="26">
        <v>0</v>
      </c>
      <c r="I13" s="25">
        <f t="shared" si="0"/>
        <v>29.898</v>
      </c>
      <c r="J13" s="25">
        <v>0</v>
      </c>
      <c r="K13" s="26">
        <v>216.983</v>
      </c>
      <c r="L13" s="26">
        <v>22.864000000000001</v>
      </c>
      <c r="M13" s="25">
        <f t="shared" si="1"/>
        <v>239.84700000000001</v>
      </c>
      <c r="N13" s="25">
        <v>0</v>
      </c>
      <c r="O13" s="26">
        <v>269.745</v>
      </c>
      <c r="P13" s="83">
        <f>N13+M13+J13+I13</f>
        <v>269.745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x14ac:dyDescent="0.2">
      <c r="A14" s="35" t="s">
        <v>45</v>
      </c>
      <c r="B14" s="27" t="e">
        <f>#REF!</f>
        <v>#REF!</v>
      </c>
      <c r="C14" s="36" t="e">
        <f>#REF!</f>
        <v>#REF!</v>
      </c>
      <c r="D14" s="36" t="e">
        <f>#REF!</f>
        <v>#REF!</v>
      </c>
      <c r="E14" s="36" t="e">
        <f>#REF!</f>
        <v>#REF!</v>
      </c>
      <c r="F14" s="25">
        <v>36.575000000000003</v>
      </c>
      <c r="G14" s="26">
        <v>3.0779999999999998</v>
      </c>
      <c r="H14" s="26">
        <v>0</v>
      </c>
      <c r="I14" s="25">
        <f t="shared" si="0"/>
        <v>3.0779999999999998</v>
      </c>
      <c r="J14" s="25">
        <v>0</v>
      </c>
      <c r="K14" s="26">
        <v>1.1919999999999999</v>
      </c>
      <c r="L14" s="26">
        <v>56.094999999999999</v>
      </c>
      <c r="M14" s="25">
        <f t="shared" si="1"/>
        <v>57.286999999999999</v>
      </c>
      <c r="N14" s="25">
        <v>0</v>
      </c>
      <c r="O14" s="26">
        <v>60.365000000000002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x14ac:dyDescent="0.2">
      <c r="A15" s="35" t="s">
        <v>38</v>
      </c>
      <c r="B15" s="27" t="e">
        <f>#REF!</f>
        <v>#REF!</v>
      </c>
      <c r="C15" s="36" t="e">
        <f>#REF!</f>
        <v>#REF!</v>
      </c>
      <c r="D15" s="36" t="e">
        <f>#REF!</f>
        <v>#REF!</v>
      </c>
      <c r="E15" s="36" t="e">
        <f>#REF!</f>
        <v>#REF!</v>
      </c>
      <c r="F15" s="25">
        <v>15.952</v>
      </c>
      <c r="G15" s="26">
        <v>6.484</v>
      </c>
      <c r="H15" s="26">
        <v>0</v>
      </c>
      <c r="I15" s="25">
        <f t="shared" si="0"/>
        <v>6.484</v>
      </c>
      <c r="J15" s="25">
        <v>0</v>
      </c>
      <c r="K15" s="26">
        <v>0</v>
      </c>
      <c r="L15" s="26">
        <v>77.792000000000002</v>
      </c>
      <c r="M15" s="25">
        <f t="shared" si="1"/>
        <v>77.792000000000002</v>
      </c>
      <c r="N15" s="25">
        <v>0</v>
      </c>
      <c r="O15" s="26">
        <v>84.275999999999996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x14ac:dyDescent="0.2">
      <c r="A16" s="35" t="s">
        <v>46</v>
      </c>
      <c r="B16" s="20" t="e">
        <f>#REF!</f>
        <v>#REF!</v>
      </c>
      <c r="C16" s="20" t="e">
        <f>#REF!</f>
        <v>#REF!</v>
      </c>
      <c r="D16" s="20" t="e">
        <f>#REF!</f>
        <v>#REF!</v>
      </c>
      <c r="E16" s="20" t="e">
        <f>#REF!</f>
        <v>#REF!</v>
      </c>
      <c r="F16" s="25">
        <v>27.334</v>
      </c>
      <c r="G16" s="26">
        <v>5.5110000000000001</v>
      </c>
      <c r="H16" s="26">
        <v>4.2000000000000003E-2</v>
      </c>
      <c r="I16" s="25">
        <f t="shared" si="0"/>
        <v>5.5529999999999999</v>
      </c>
      <c r="J16" s="25">
        <v>111.274</v>
      </c>
      <c r="K16" s="26">
        <v>3.448</v>
      </c>
      <c r="L16" s="26">
        <v>36.954999999999998</v>
      </c>
      <c r="M16" s="25">
        <f t="shared" si="1"/>
        <v>40.402999999999999</v>
      </c>
      <c r="N16" s="25">
        <v>0</v>
      </c>
      <c r="O16" s="26">
        <v>157.22999999999999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x14ac:dyDescent="0.2">
      <c r="A17" s="35" t="s">
        <v>47</v>
      </c>
      <c r="B17" s="20" t="e">
        <f>#REF!</f>
        <v>#REF!</v>
      </c>
      <c r="C17" s="20" t="e">
        <f>#REF!</f>
        <v>#REF!</v>
      </c>
      <c r="D17" s="20" t="e">
        <f>#REF!</f>
        <v>#REF!</v>
      </c>
      <c r="E17" s="20" t="e">
        <f>#REF!</f>
        <v>#REF!</v>
      </c>
      <c r="F17" s="25">
        <v>189.67699999999999</v>
      </c>
      <c r="G17" s="26">
        <v>85.253</v>
      </c>
      <c r="H17" s="26">
        <v>5.8999999999999997E-2</v>
      </c>
      <c r="I17" s="25">
        <f t="shared" ref="I17:I18" si="2">G17+H17</f>
        <v>85.311999999999998</v>
      </c>
      <c r="J17" s="25">
        <v>8466.7999999999993</v>
      </c>
      <c r="K17" s="26">
        <v>3.5449999999999999</v>
      </c>
      <c r="L17" s="26">
        <v>1144.4000000000001</v>
      </c>
      <c r="M17" s="25">
        <f t="shared" ref="M17" si="3">K17+L17</f>
        <v>1147.9450000000002</v>
      </c>
      <c r="N17" s="25">
        <v>1713.8</v>
      </c>
      <c r="O17" s="26">
        <f t="shared" ref="O17:O18" si="4">I17+J17+M17+N17</f>
        <v>11413.856999999998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x14ac:dyDescent="0.2">
      <c r="A18" s="55" t="s">
        <v>48</v>
      </c>
      <c r="B18" s="20" t="e">
        <f>#REF!</f>
        <v>#REF!</v>
      </c>
      <c r="C18" s="20" t="e">
        <f>#REF!</f>
        <v>#REF!</v>
      </c>
      <c r="D18" s="20" t="e">
        <f>#REF!</f>
        <v>#REF!</v>
      </c>
      <c r="E18" s="20" t="e">
        <f>#REF!</f>
        <v>#REF!</v>
      </c>
      <c r="F18" s="29">
        <f>SUM(F7:F17)</f>
        <v>321.06399999999996</v>
      </c>
      <c r="G18" s="30">
        <f>SUM(G7:G17)</f>
        <v>149.59800000000001</v>
      </c>
      <c r="H18" s="30">
        <f>SUM(H7:H17)</f>
        <v>0.10100000000000001</v>
      </c>
      <c r="I18" s="29">
        <f t="shared" si="2"/>
        <v>149.69900000000001</v>
      </c>
      <c r="J18" s="29">
        <f>SUM(J7:J17)</f>
        <v>8978.65</v>
      </c>
      <c r="K18" s="30">
        <f>SUM(K7:K17)</f>
        <v>1190.7180000000003</v>
      </c>
      <c r="L18" s="30">
        <f>SUM(L7:L17)</f>
        <v>1385.8814885714287</v>
      </c>
      <c r="M18" s="29">
        <f>K18+L18</f>
        <v>2576.599488571429</v>
      </c>
      <c r="N18" s="29">
        <f>SUM(N7:N17)</f>
        <v>1714.85</v>
      </c>
      <c r="O18" s="30">
        <f t="shared" si="4"/>
        <v>13419.79848857143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x14ac:dyDescent="0.2">
      <c r="A19" s="32"/>
      <c r="B19" s="32"/>
      <c r="C19" s="19"/>
      <c r="D19" s="19"/>
      <c r="E19" s="19"/>
      <c r="F19" s="19"/>
      <c r="G19" s="32"/>
      <c r="H19" s="32"/>
      <c r="I19" s="32"/>
      <c r="J19" s="32"/>
      <c r="K19" s="19"/>
      <c r="L19" s="32"/>
      <c r="M19" s="32"/>
      <c r="N19" s="32"/>
      <c r="O19" s="32"/>
      <c r="P19" s="32"/>
      <c r="Q19" s="19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x14ac:dyDescent="0.2">
      <c r="A20" s="32"/>
      <c r="B20" s="32"/>
      <c r="C20" s="19"/>
      <c r="D20" s="19"/>
      <c r="E20" s="19"/>
      <c r="F20" s="19"/>
      <c r="G20" s="32"/>
      <c r="H20" s="32"/>
      <c r="I20" s="32"/>
      <c r="J20" s="32"/>
      <c r="K20" s="19"/>
      <c r="L20" s="32"/>
      <c r="M20" s="32"/>
      <c r="N20" s="32"/>
      <c r="O20" s="32"/>
      <c r="P20" s="32"/>
      <c r="Q20" s="19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x14ac:dyDescent="0.2">
      <c r="A21" s="32"/>
      <c r="B21" s="32"/>
      <c r="C21" s="19"/>
      <c r="D21" s="19"/>
      <c r="E21" s="19"/>
      <c r="F21" s="19"/>
      <c r="G21" s="32"/>
      <c r="H21" s="32"/>
      <c r="I21" s="32"/>
      <c r="J21" s="32"/>
      <c r="K21" s="19"/>
      <c r="L21" s="32"/>
      <c r="M21" s="32"/>
      <c r="N21" s="32"/>
      <c r="O21" s="32"/>
      <c r="P21" s="32"/>
      <c r="Q21" s="19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7253-AAE1-4764-AD1D-1E58BC381348}">
  <dimension ref="A1:AE21"/>
  <sheetViews>
    <sheetView workbookViewId="0">
      <selection activeCell="F12" sqref="F12"/>
    </sheetView>
  </sheetViews>
  <sheetFormatPr defaultColWidth="8.7109375" defaultRowHeight="14.25" x14ac:dyDescent="0.2"/>
  <cols>
    <col min="1" max="1" width="20.85546875" style="33" customWidth="1"/>
    <col min="2" max="2" width="19.5703125" style="33" bestFit="1" customWidth="1"/>
    <col min="3" max="3" width="17.140625" style="33" bestFit="1" customWidth="1"/>
    <col min="4" max="4" width="18.28515625" style="33" bestFit="1" customWidth="1"/>
    <col min="5" max="5" width="18" style="33" bestFit="1" customWidth="1"/>
    <col min="6" max="6" width="19.140625" style="33" bestFit="1" customWidth="1"/>
    <col min="7" max="7" width="19.7109375" style="33" bestFit="1" customWidth="1"/>
    <col min="8" max="8" width="26.42578125" style="33" bestFit="1" customWidth="1"/>
    <col min="9" max="9" width="21.140625" style="33" bestFit="1" customWidth="1"/>
    <col min="10" max="10" width="18.140625" style="33" bestFit="1" customWidth="1"/>
    <col min="11" max="11" width="22" style="33" bestFit="1" customWidth="1"/>
    <col min="12" max="16384" width="8.7109375" style="33"/>
  </cols>
  <sheetData>
    <row r="1" spans="1:31" s="31" customFormat="1" ht="26.25" x14ac:dyDescent="0.4">
      <c r="A1" s="13" t="s">
        <v>97</v>
      </c>
    </row>
    <row r="2" spans="1:31" x14ac:dyDescent="0.2">
      <c r="A2" s="32"/>
      <c r="B2" s="19"/>
      <c r="C2" s="32"/>
      <c r="D2" s="32"/>
      <c r="E2" s="32"/>
      <c r="F2" s="32"/>
      <c r="G2" s="19"/>
      <c r="H2" s="32"/>
      <c r="I2" s="32"/>
      <c r="J2" s="32"/>
      <c r="K2" s="32"/>
      <c r="L2" s="32"/>
      <c r="M2" s="19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x14ac:dyDescent="0.2">
      <c r="A3" s="19" t="s">
        <v>70</v>
      </c>
      <c r="B3" s="19"/>
      <c r="C3" s="32"/>
      <c r="D3" s="32"/>
      <c r="E3" s="32"/>
      <c r="F3" s="32"/>
      <c r="G3" s="19"/>
      <c r="H3" s="32"/>
      <c r="I3" s="32"/>
      <c r="J3" s="32"/>
      <c r="K3" s="32"/>
      <c r="L3" s="32"/>
      <c r="M3" s="19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x14ac:dyDescent="0.2">
      <c r="A4" s="32"/>
      <c r="B4" s="19"/>
      <c r="C4" s="32"/>
      <c r="D4" s="32"/>
      <c r="E4" s="32"/>
      <c r="F4" s="32"/>
      <c r="G4" s="19"/>
      <c r="H4" s="32"/>
      <c r="I4" s="32"/>
      <c r="J4" s="32"/>
      <c r="K4" s="32"/>
      <c r="L4" s="32"/>
      <c r="M4" s="19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31" s="38" customFormat="1" ht="12.75" x14ac:dyDescent="0.2">
      <c r="A5" s="19" t="s">
        <v>54</v>
      </c>
      <c r="B5" s="19"/>
      <c r="C5" s="37"/>
      <c r="D5" s="37"/>
      <c r="E5" s="37"/>
      <c r="F5" s="37"/>
      <c r="G5" s="19"/>
      <c r="H5" s="37"/>
      <c r="I5" s="37"/>
      <c r="J5" s="37"/>
      <c r="K5" s="37"/>
      <c r="L5" s="37"/>
      <c r="M5" s="19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s="38" customFormat="1" ht="12.75" x14ac:dyDescent="0.2">
      <c r="A6" s="39" t="s">
        <v>55</v>
      </c>
      <c r="B6" s="21" t="s">
        <v>60</v>
      </c>
      <c r="C6" s="22" t="s">
        <v>61</v>
      </c>
      <c r="D6" s="22" t="s">
        <v>62</v>
      </c>
      <c r="E6" s="21" t="s">
        <v>63</v>
      </c>
      <c r="F6" s="23" t="s">
        <v>64</v>
      </c>
      <c r="G6" s="24" t="s">
        <v>65</v>
      </c>
      <c r="H6" s="24" t="s">
        <v>66</v>
      </c>
      <c r="I6" s="23" t="s">
        <v>67</v>
      </c>
      <c r="J6" s="23" t="s">
        <v>68</v>
      </c>
      <c r="K6" s="24" t="s">
        <v>69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s="38" customFormat="1" ht="12.75" x14ac:dyDescent="0.2">
      <c r="A7" s="39" t="s">
        <v>39</v>
      </c>
      <c r="B7" s="25">
        <v>4.4720222400000003</v>
      </c>
      <c r="C7" s="26">
        <v>0</v>
      </c>
      <c r="D7" s="26">
        <v>5.0280000000000008E-4</v>
      </c>
      <c r="E7" s="25">
        <f t="shared" ref="E7:E17" si="0">C7+D7</f>
        <v>5.0280000000000008E-4</v>
      </c>
      <c r="F7" s="25">
        <v>0</v>
      </c>
      <c r="G7" s="26">
        <v>3.4824999999999999</v>
      </c>
      <c r="H7" s="26">
        <v>0</v>
      </c>
      <c r="I7" s="25">
        <f t="shared" ref="I7:I17" si="1">G7+H7</f>
        <v>3.4824999999999999</v>
      </c>
      <c r="J7" s="25">
        <v>2.0843864999999999</v>
      </c>
      <c r="K7" s="26">
        <f t="shared" ref="K7:K16" si="2">E7+F7+I7+J7</f>
        <v>5.5673893000000003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31" s="38" customFormat="1" ht="12.75" x14ac:dyDescent="0.2">
      <c r="A8" s="39" t="s">
        <v>40</v>
      </c>
      <c r="B8" s="25">
        <v>50.554798223999995</v>
      </c>
      <c r="C8" s="26">
        <v>12.878326500000002</v>
      </c>
      <c r="D8" s="26">
        <v>0</v>
      </c>
      <c r="E8" s="25">
        <f t="shared" si="0"/>
        <v>12.878326500000002</v>
      </c>
      <c r="F8" s="25">
        <v>0</v>
      </c>
      <c r="G8" s="26">
        <v>0</v>
      </c>
      <c r="H8" s="26">
        <v>0</v>
      </c>
      <c r="I8" s="25">
        <f t="shared" si="1"/>
        <v>0</v>
      </c>
      <c r="J8" s="25">
        <v>0</v>
      </c>
      <c r="K8" s="26">
        <f t="shared" si="2"/>
        <v>12.878326500000002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1" s="38" customFormat="1" ht="12.75" x14ac:dyDescent="0.2">
      <c r="A9" s="39" t="s">
        <v>41</v>
      </c>
      <c r="B9" s="25">
        <v>6.6567421199999997</v>
      </c>
      <c r="C9" s="26">
        <v>6.5339688949332304</v>
      </c>
      <c r="D9" s="26">
        <v>2.08274348774792E-5</v>
      </c>
      <c r="E9" s="25">
        <f t="shared" si="0"/>
        <v>6.5339897223681076</v>
      </c>
      <c r="F9" s="25">
        <v>0</v>
      </c>
      <c r="G9" s="26">
        <v>0</v>
      </c>
      <c r="H9" s="26">
        <v>11.245190699536309</v>
      </c>
      <c r="I9" s="25">
        <f t="shared" si="1"/>
        <v>11.245190699536309</v>
      </c>
      <c r="J9" s="25">
        <v>1.9424999999999999</v>
      </c>
      <c r="K9" s="26">
        <f t="shared" si="2"/>
        <v>19.721680421904416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s="38" customFormat="1" ht="12.75" x14ac:dyDescent="0.2">
      <c r="A10" s="39" t="s">
        <v>42</v>
      </c>
      <c r="B10" s="25">
        <v>5.6784868964360244</v>
      </c>
      <c r="C10" s="26">
        <v>7.1381399999999999</v>
      </c>
      <c r="D10" s="26">
        <v>5.3045399999999999E-2</v>
      </c>
      <c r="E10" s="25">
        <f t="shared" si="0"/>
        <v>7.1911854000000002</v>
      </c>
      <c r="F10" s="25">
        <v>0</v>
      </c>
      <c r="G10" s="26">
        <v>2.3455250000000003</v>
      </c>
      <c r="H10" s="26">
        <v>1.47</v>
      </c>
      <c r="I10" s="25">
        <f t="shared" si="1"/>
        <v>3.8155250000000001</v>
      </c>
      <c r="J10" s="25">
        <v>0</v>
      </c>
      <c r="K10" s="26">
        <f t="shared" si="2"/>
        <v>11.006710399999999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1" s="38" customFormat="1" ht="12.75" x14ac:dyDescent="0.2">
      <c r="A11" s="39" t="s">
        <v>43</v>
      </c>
      <c r="B11" s="25">
        <v>0</v>
      </c>
      <c r="C11" s="26">
        <v>0</v>
      </c>
      <c r="D11" s="26">
        <v>0</v>
      </c>
      <c r="E11" s="25">
        <f t="shared" si="0"/>
        <v>0</v>
      </c>
      <c r="F11" s="25">
        <v>0</v>
      </c>
      <c r="G11" s="26">
        <v>0</v>
      </c>
      <c r="H11" s="26">
        <v>12.55</v>
      </c>
      <c r="I11" s="25">
        <f t="shared" si="1"/>
        <v>12.55</v>
      </c>
      <c r="J11" s="25">
        <v>0</v>
      </c>
      <c r="K11" s="26">
        <f t="shared" si="2"/>
        <v>12.55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31" s="38" customFormat="1" ht="12.75" x14ac:dyDescent="0.2">
      <c r="A12" s="39" t="s">
        <v>44</v>
      </c>
      <c r="B12" s="25">
        <v>25.039856676720966</v>
      </c>
      <c r="C12" s="26">
        <v>17.446858050000003</v>
      </c>
      <c r="D12" s="26">
        <v>0.35614999999999997</v>
      </c>
      <c r="E12" s="25">
        <f t="shared" si="0"/>
        <v>17.803008050000003</v>
      </c>
      <c r="F12" s="25">
        <f>('Baggrundsdata 2010, DST'!S75+'Baggrundsdata 2010, DST'!T75)/1000</f>
        <v>338.62009999999998</v>
      </c>
      <c r="G12" s="26">
        <v>9.1491024948540191E-5</v>
      </c>
      <c r="H12" s="26">
        <v>8.2467000000000006</v>
      </c>
      <c r="I12" s="25">
        <f t="shared" si="1"/>
        <v>8.2467914910249487</v>
      </c>
      <c r="J12" s="25">
        <v>1.218</v>
      </c>
      <c r="K12" s="26">
        <f t="shared" si="2"/>
        <v>365.88789954102498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31" s="38" customFormat="1" ht="12.75" x14ac:dyDescent="0.2">
      <c r="A13" s="39" t="s">
        <v>37</v>
      </c>
      <c r="B13" s="25">
        <v>11.530629106806664</v>
      </c>
      <c r="C13" s="26">
        <v>13.469418149999999</v>
      </c>
      <c r="D13" s="26">
        <v>0</v>
      </c>
      <c r="E13" s="25">
        <f t="shared" si="0"/>
        <v>13.469418149999999</v>
      </c>
      <c r="F13" s="25">
        <v>0</v>
      </c>
      <c r="G13" s="26">
        <v>0</v>
      </c>
      <c r="H13" s="26">
        <v>41.3658</v>
      </c>
      <c r="I13" s="25">
        <f t="shared" si="1"/>
        <v>41.3658</v>
      </c>
      <c r="J13" s="25">
        <v>0</v>
      </c>
      <c r="K13" s="26">
        <f t="shared" si="2"/>
        <v>54.835218150000003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31" s="38" customFormat="1" ht="12.75" x14ac:dyDescent="0.2">
      <c r="A14" s="39" t="s">
        <v>45</v>
      </c>
      <c r="B14" s="25">
        <v>5.7443091578104708</v>
      </c>
      <c r="C14" s="26">
        <v>2.0568899999999997</v>
      </c>
      <c r="D14" s="26">
        <v>0</v>
      </c>
      <c r="E14" s="25">
        <f t="shared" si="0"/>
        <v>2.0568899999999997</v>
      </c>
      <c r="F14" s="25">
        <v>0</v>
      </c>
      <c r="G14" s="26">
        <v>1.0948</v>
      </c>
      <c r="H14" s="26">
        <v>0</v>
      </c>
      <c r="I14" s="25">
        <f t="shared" si="1"/>
        <v>1.0948</v>
      </c>
      <c r="J14" s="25">
        <v>0</v>
      </c>
      <c r="K14" s="26">
        <f t="shared" si="2"/>
        <v>3.1516899999999994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31" s="38" customFormat="1" ht="12.75" x14ac:dyDescent="0.2">
      <c r="A15" s="39" t="s">
        <v>38</v>
      </c>
      <c r="B15" s="25">
        <v>21.606483614016209</v>
      </c>
      <c r="C15" s="26">
        <v>243.07985356761654</v>
      </c>
      <c r="D15" s="26">
        <v>2.08274348774792E-5</v>
      </c>
      <c r="E15" s="25">
        <f t="shared" si="0"/>
        <v>243.07987439505141</v>
      </c>
      <c r="F15" s="25">
        <v>0</v>
      </c>
      <c r="G15" s="26">
        <v>5.8464</v>
      </c>
      <c r="H15" s="26">
        <v>30.043717779790168</v>
      </c>
      <c r="I15" s="25">
        <f t="shared" si="1"/>
        <v>35.890117779790167</v>
      </c>
      <c r="J15" s="25">
        <v>1.1505053124506399E-4</v>
      </c>
      <c r="K15" s="26">
        <f t="shared" si="2"/>
        <v>278.97010722537283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31" s="38" customFormat="1" ht="12.75" x14ac:dyDescent="0.2">
      <c r="A16" s="39" t="s">
        <v>46</v>
      </c>
      <c r="B16" s="25">
        <v>11.00027090395799</v>
      </c>
      <c r="C16" s="26">
        <v>10.738104</v>
      </c>
      <c r="D16" s="26">
        <v>0</v>
      </c>
      <c r="E16" s="25">
        <f t="shared" si="0"/>
        <v>10.738104</v>
      </c>
      <c r="F16" s="25">
        <v>0</v>
      </c>
      <c r="G16" s="26">
        <v>4.9418807898463708</v>
      </c>
      <c r="H16" s="26">
        <v>19.918500000000002</v>
      </c>
      <c r="I16" s="25">
        <f t="shared" si="1"/>
        <v>24.860380789846374</v>
      </c>
      <c r="J16" s="25">
        <v>0</v>
      </c>
      <c r="K16" s="26">
        <f t="shared" si="2"/>
        <v>35.598484789846374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38" customFormat="1" ht="12.75" x14ac:dyDescent="0.2">
      <c r="A17" s="39" t="s">
        <v>47</v>
      </c>
      <c r="B17" s="25">
        <v>55.584278352571431</v>
      </c>
      <c r="C17" s="26">
        <v>361.04586100000006</v>
      </c>
      <c r="D17" s="26">
        <v>1.0102509</v>
      </c>
      <c r="E17" s="25">
        <f t="shared" si="0"/>
        <v>362.05611190000008</v>
      </c>
      <c r="F17" s="25">
        <v>7134.4517514199997</v>
      </c>
      <c r="G17" s="26">
        <v>0.64749999999999996</v>
      </c>
      <c r="H17" s="26">
        <v>778.44686736844994</v>
      </c>
      <c r="I17" s="25">
        <f t="shared" si="1"/>
        <v>779.09436736844998</v>
      </c>
      <c r="J17" s="25">
        <v>577.02039803654998</v>
      </c>
      <c r="K17" s="26">
        <v>8852.6226287249992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38" customFormat="1" ht="12.75" x14ac:dyDescent="0.2">
      <c r="A18" s="28" t="s">
        <v>48</v>
      </c>
      <c r="B18" s="29">
        <f>SUM(B7:B17)</f>
        <v>197.86787729231975</v>
      </c>
      <c r="C18" s="30">
        <f>SUM(C7:C17)</f>
        <v>674.38742016254992</v>
      </c>
      <c r="D18" s="30">
        <f>SUM(D7:D17)</f>
        <v>1.4199907548697548</v>
      </c>
      <c r="E18" s="29">
        <f t="shared" ref="E18" si="3">C18+D18</f>
        <v>675.8074109174197</v>
      </c>
      <c r="F18" s="29">
        <f>SUM(F7:F17)</f>
        <v>7473.0718514199998</v>
      </c>
      <c r="G18" s="30">
        <f>SUM(G7:G17)</f>
        <v>18.358697280871318</v>
      </c>
      <c r="H18" s="30">
        <f>SUM(H7:H17)</f>
        <v>903.28677584777643</v>
      </c>
      <c r="I18" s="29">
        <f>G18+H18</f>
        <v>921.64547312864772</v>
      </c>
      <c r="J18" s="29">
        <f>SUM(J7:J17)</f>
        <v>582.26539958708122</v>
      </c>
      <c r="K18" s="30">
        <f t="shared" ref="K18" si="4">E18+F18+I18+J18</f>
        <v>9652.7901350531483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38" customFormat="1" ht="12.75" x14ac:dyDescent="0.2">
      <c r="A19" s="37"/>
      <c r="B19" s="19"/>
      <c r="C19" s="37"/>
      <c r="D19" s="37"/>
      <c r="E19" s="37"/>
      <c r="F19" s="37"/>
      <c r="G19" s="19"/>
      <c r="H19" s="37"/>
      <c r="I19" s="37"/>
      <c r="J19" s="37"/>
      <c r="K19" s="37"/>
      <c r="L19" s="37"/>
      <c r="M19" s="19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38" customFormat="1" ht="12.75" x14ac:dyDescent="0.2">
      <c r="A20" s="37"/>
      <c r="B20" s="19"/>
      <c r="C20" s="37"/>
      <c r="D20" s="37"/>
      <c r="E20" s="37"/>
      <c r="F20" s="37"/>
      <c r="G20" s="19"/>
      <c r="H20" s="37"/>
      <c r="I20" s="37"/>
      <c r="J20" s="37"/>
      <c r="K20" s="37"/>
      <c r="L20" s="37"/>
      <c r="M20" s="19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x14ac:dyDescent="0.2">
      <c r="A21" s="32"/>
      <c r="B21" s="53"/>
      <c r="C21" s="32"/>
      <c r="D21" s="32"/>
      <c r="E21" s="32"/>
      <c r="F21" s="32"/>
      <c r="G21" s="19"/>
      <c r="H21" s="32"/>
      <c r="I21" s="32"/>
      <c r="J21" s="32"/>
      <c r="K21" s="32"/>
      <c r="L21" s="32"/>
      <c r="M21" s="19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85CB-4E7D-4323-9A59-7644B3725942}">
  <dimension ref="A1:M29"/>
  <sheetViews>
    <sheetView showGridLines="0" tabSelected="1" workbookViewId="0">
      <selection activeCell="F28" sqref="F28"/>
    </sheetView>
  </sheetViews>
  <sheetFormatPr defaultColWidth="8.7109375" defaultRowHeight="14.25" x14ac:dyDescent="0.2"/>
  <cols>
    <col min="1" max="1" width="20.85546875" style="33" customWidth="1"/>
    <col min="2" max="2" width="19.5703125" style="33" bestFit="1" customWidth="1"/>
    <col min="3" max="3" width="17.140625" style="33" bestFit="1" customWidth="1"/>
    <col min="4" max="4" width="18.28515625" style="33" bestFit="1" customWidth="1"/>
    <col min="5" max="5" width="18" style="33" bestFit="1" customWidth="1"/>
    <col min="6" max="6" width="19.140625" style="33" bestFit="1" customWidth="1"/>
    <col min="7" max="7" width="19.7109375" style="33" bestFit="1" customWidth="1"/>
    <col min="8" max="8" width="26.42578125" style="33" bestFit="1" customWidth="1"/>
    <col min="9" max="9" width="21.140625" style="33" bestFit="1" customWidth="1"/>
    <col min="10" max="10" width="18.140625" style="33" bestFit="1" customWidth="1"/>
    <col min="11" max="11" width="22" style="33" bestFit="1" customWidth="1"/>
    <col min="12" max="16384" width="8.7109375" style="33"/>
  </cols>
  <sheetData>
    <row r="1" spans="1:13" s="31" customFormat="1" ht="26.25" x14ac:dyDescent="0.4">
      <c r="A1" s="13" t="s">
        <v>94</v>
      </c>
    </row>
    <row r="2" spans="1:13" x14ac:dyDescent="0.2">
      <c r="B2" s="121"/>
      <c r="G2" s="121"/>
      <c r="M2" s="121"/>
    </row>
    <row r="3" spans="1:13" x14ac:dyDescent="0.2">
      <c r="A3" s="121" t="s">
        <v>70</v>
      </c>
      <c r="B3" s="121"/>
      <c r="G3" s="121"/>
      <c r="M3" s="121"/>
    </row>
    <row r="4" spans="1:13" x14ac:dyDescent="0.2">
      <c r="B4" s="121"/>
      <c r="G4" s="121"/>
      <c r="M4" s="121"/>
    </row>
    <row r="5" spans="1:13" s="38" customFormat="1" ht="12.75" x14ac:dyDescent="0.2">
      <c r="A5" s="121" t="s">
        <v>54</v>
      </c>
      <c r="B5" s="121"/>
      <c r="G5" s="121"/>
      <c r="M5" s="121"/>
    </row>
    <row r="6" spans="1:13" s="38" customFormat="1" ht="12.75" x14ac:dyDescent="0.2">
      <c r="A6" s="39" t="s">
        <v>55</v>
      </c>
      <c r="B6" s="21" t="s">
        <v>60</v>
      </c>
      <c r="C6" s="22" t="s">
        <v>61</v>
      </c>
      <c r="D6" s="22" t="s">
        <v>62</v>
      </c>
      <c r="E6" s="21" t="s">
        <v>63</v>
      </c>
      <c r="F6" s="23" t="s">
        <v>64</v>
      </c>
      <c r="G6" s="24" t="s">
        <v>65</v>
      </c>
      <c r="H6" s="24" t="s">
        <v>66</v>
      </c>
      <c r="I6" s="23" t="s">
        <v>67</v>
      </c>
      <c r="J6" s="23" t="s">
        <v>68</v>
      </c>
      <c r="K6" s="24" t="s">
        <v>69</v>
      </c>
    </row>
    <row r="7" spans="1:13" s="38" customFormat="1" ht="12.75" x14ac:dyDescent="0.2">
      <c r="A7" s="39" t="s">
        <v>39</v>
      </c>
      <c r="B7" s="25">
        <f>ROUND('2010'!B7*$B$28,2)</f>
        <v>21.25</v>
      </c>
      <c r="C7" s="26">
        <v>0</v>
      </c>
      <c r="D7" s="26">
        <v>5.0280000000000008E-4</v>
      </c>
      <c r="E7" s="25">
        <f t="shared" ref="E7:E17" si="0">C7+D7</f>
        <v>5.0280000000000008E-4</v>
      </c>
      <c r="F7" s="25">
        <f>'2010'!F7</f>
        <v>0</v>
      </c>
      <c r="G7" s="26">
        <v>3.4824999999999999</v>
      </c>
      <c r="H7" s="26">
        <v>0</v>
      </c>
      <c r="I7" s="25">
        <f t="shared" ref="I7:I16" si="1">G7+H7</f>
        <v>3.4824999999999999</v>
      </c>
      <c r="J7" s="25">
        <v>2.0843864999999999</v>
      </c>
      <c r="K7" s="26">
        <f t="shared" ref="K7:K17" si="2">E7+F7+I7+J7</f>
        <v>5.5673893000000003</v>
      </c>
    </row>
    <row r="8" spans="1:13" s="38" customFormat="1" ht="12.75" x14ac:dyDescent="0.2">
      <c r="A8" s="39" t="s">
        <v>40</v>
      </c>
      <c r="B8" s="25">
        <f>ROUND('2010'!B8*$B$28,2)</f>
        <v>240.19</v>
      </c>
      <c r="C8" s="26">
        <v>12.878326500000002</v>
      </c>
      <c r="D8" s="26">
        <v>0</v>
      </c>
      <c r="E8" s="25">
        <f t="shared" si="0"/>
        <v>12.878326500000002</v>
      </c>
      <c r="F8" s="25">
        <f>'2010'!F8</f>
        <v>0</v>
      </c>
      <c r="G8" s="26">
        <v>0</v>
      </c>
      <c r="H8" s="26">
        <v>0</v>
      </c>
      <c r="I8" s="25">
        <f t="shared" si="1"/>
        <v>0</v>
      </c>
      <c r="J8" s="25">
        <v>0</v>
      </c>
      <c r="K8" s="26">
        <f t="shared" si="2"/>
        <v>12.878326500000002</v>
      </c>
    </row>
    <row r="9" spans="1:13" s="38" customFormat="1" ht="12.75" x14ac:dyDescent="0.2">
      <c r="A9" s="39" t="s">
        <v>41</v>
      </c>
      <c r="B9" s="25">
        <f>ROUND('2010'!B9*$B$28,2)</f>
        <v>31.63</v>
      </c>
      <c r="C9" s="26">
        <v>6.5339688949332304</v>
      </c>
      <c r="D9" s="26">
        <v>2.08274348774792E-5</v>
      </c>
      <c r="E9" s="25">
        <f t="shared" si="0"/>
        <v>6.5339897223681076</v>
      </c>
      <c r="F9" s="25">
        <f>'2010'!F9</f>
        <v>0</v>
      </c>
      <c r="G9" s="26">
        <v>0</v>
      </c>
      <c r="H9" s="26">
        <v>11.245190699536309</v>
      </c>
      <c r="I9" s="25">
        <f t="shared" si="1"/>
        <v>11.245190699536309</v>
      </c>
      <c r="J9" s="25">
        <v>1.9424999999999999</v>
      </c>
      <c r="K9" s="26">
        <f t="shared" si="2"/>
        <v>19.721680421904416</v>
      </c>
    </row>
    <row r="10" spans="1:13" s="38" customFormat="1" ht="12.75" x14ac:dyDescent="0.2">
      <c r="A10" s="39" t="s">
        <v>42</v>
      </c>
      <c r="B10" s="25">
        <f>ROUND('2010'!B10*$B$28,2)</f>
        <v>26.98</v>
      </c>
      <c r="C10" s="26">
        <v>7.1381399999999999</v>
      </c>
      <c r="D10" s="26">
        <v>5.3045399999999999E-2</v>
      </c>
      <c r="E10" s="25">
        <f t="shared" si="0"/>
        <v>7.1911854000000002</v>
      </c>
      <c r="F10" s="25">
        <f>'2010'!F10</f>
        <v>0</v>
      </c>
      <c r="G10" s="26">
        <v>2.3455250000000003</v>
      </c>
      <c r="H10" s="26">
        <v>1.47</v>
      </c>
      <c r="I10" s="25">
        <f t="shared" si="1"/>
        <v>3.8155250000000001</v>
      </c>
      <c r="J10" s="25">
        <v>0</v>
      </c>
      <c r="K10" s="26">
        <f t="shared" si="2"/>
        <v>11.006710399999999</v>
      </c>
    </row>
    <row r="11" spans="1:13" s="38" customFormat="1" ht="12.75" x14ac:dyDescent="0.2">
      <c r="A11" s="39" t="s">
        <v>43</v>
      </c>
      <c r="B11" s="25">
        <f>ROUND('2010'!B11*$B$28,2)</f>
        <v>0</v>
      </c>
      <c r="C11" s="26">
        <v>0</v>
      </c>
      <c r="D11" s="26">
        <v>0</v>
      </c>
      <c r="E11" s="25">
        <f t="shared" si="0"/>
        <v>0</v>
      </c>
      <c r="F11" s="25">
        <f>'2010'!F11</f>
        <v>0</v>
      </c>
      <c r="G11" s="26">
        <v>0</v>
      </c>
      <c r="H11" s="26">
        <v>12.55</v>
      </c>
      <c r="I11" s="25">
        <f t="shared" si="1"/>
        <v>12.55</v>
      </c>
      <c r="J11" s="25">
        <v>0</v>
      </c>
      <c r="K11" s="26">
        <f t="shared" si="2"/>
        <v>12.55</v>
      </c>
    </row>
    <row r="12" spans="1:13" s="38" customFormat="1" ht="12.75" x14ac:dyDescent="0.2">
      <c r="A12" s="39" t="s">
        <v>44</v>
      </c>
      <c r="B12" s="25">
        <f>ROUND('2010'!B12*$B$28,2)</f>
        <v>118.96</v>
      </c>
      <c r="C12" s="26">
        <v>17.446858050000003</v>
      </c>
      <c r="D12" s="26">
        <v>0.35614999999999997</v>
      </c>
      <c r="E12" s="25">
        <f t="shared" si="0"/>
        <v>17.803008050000003</v>
      </c>
      <c r="F12" s="25">
        <f>'2010'!F12</f>
        <v>338.62009999999998</v>
      </c>
      <c r="G12" s="26">
        <v>9.1491024948540191E-5</v>
      </c>
      <c r="H12" s="26">
        <v>8.2467000000000006</v>
      </c>
      <c r="I12" s="25">
        <f t="shared" si="1"/>
        <v>8.2467914910249487</v>
      </c>
      <c r="J12" s="25">
        <v>1.218</v>
      </c>
      <c r="K12" s="26">
        <f t="shared" si="2"/>
        <v>365.88789954102498</v>
      </c>
    </row>
    <row r="13" spans="1:13" s="38" customFormat="1" ht="12.75" x14ac:dyDescent="0.2">
      <c r="A13" s="39" t="s">
        <v>37</v>
      </c>
      <c r="B13" s="25">
        <f>ROUND('2010'!B13*$B$28,2)</f>
        <v>54.78</v>
      </c>
      <c r="C13" s="26">
        <v>13.469418149999999</v>
      </c>
      <c r="D13" s="26">
        <v>0</v>
      </c>
      <c r="E13" s="25">
        <f t="shared" si="0"/>
        <v>13.469418149999999</v>
      </c>
      <c r="F13" s="25">
        <f>'2010'!F13</f>
        <v>0</v>
      </c>
      <c r="G13" s="26">
        <v>0</v>
      </c>
      <c r="H13" s="26">
        <v>41.3658</v>
      </c>
      <c r="I13" s="25">
        <f t="shared" si="1"/>
        <v>41.3658</v>
      </c>
      <c r="J13" s="25">
        <v>0</v>
      </c>
      <c r="K13" s="26">
        <f t="shared" si="2"/>
        <v>54.835218150000003</v>
      </c>
    </row>
    <row r="14" spans="1:13" s="38" customFormat="1" ht="12.75" x14ac:dyDescent="0.2">
      <c r="A14" s="39" t="s">
        <v>45</v>
      </c>
      <c r="B14" s="25">
        <f>ROUND('2010'!B14*$B$28,2)</f>
        <v>27.29</v>
      </c>
      <c r="C14" s="26">
        <v>2.0568899999999997</v>
      </c>
      <c r="D14" s="26">
        <v>0</v>
      </c>
      <c r="E14" s="25">
        <f t="shared" si="0"/>
        <v>2.0568899999999997</v>
      </c>
      <c r="F14" s="25">
        <f>'2010'!F14</f>
        <v>0</v>
      </c>
      <c r="G14" s="26">
        <v>1.0948</v>
      </c>
      <c r="H14" s="26">
        <v>0</v>
      </c>
      <c r="I14" s="25">
        <f t="shared" si="1"/>
        <v>1.0948</v>
      </c>
      <c r="J14" s="25">
        <v>0</v>
      </c>
      <c r="K14" s="26">
        <f t="shared" si="2"/>
        <v>3.1516899999999994</v>
      </c>
    </row>
    <row r="15" spans="1:13" s="38" customFormat="1" ht="12.75" x14ac:dyDescent="0.2">
      <c r="A15" s="39" t="s">
        <v>38</v>
      </c>
      <c r="B15" s="25">
        <f>ROUND('2010'!B15*$B$28,2)</f>
        <v>102.65</v>
      </c>
      <c r="C15" s="26">
        <v>243.07985356761654</v>
      </c>
      <c r="D15" s="26">
        <v>2.08274348774792E-5</v>
      </c>
      <c r="E15" s="25">
        <f t="shared" si="0"/>
        <v>243.07987439505141</v>
      </c>
      <c r="F15" s="25">
        <f>'2010'!F15</f>
        <v>0</v>
      </c>
      <c r="G15" s="26">
        <v>5.8464</v>
      </c>
      <c r="H15" s="26">
        <v>30.043717779790168</v>
      </c>
      <c r="I15" s="25">
        <f t="shared" si="1"/>
        <v>35.890117779790167</v>
      </c>
      <c r="J15" s="25">
        <v>1.1505053124506399E-4</v>
      </c>
      <c r="K15" s="26">
        <f t="shared" si="2"/>
        <v>278.97010722537283</v>
      </c>
    </row>
    <row r="16" spans="1:13" s="38" customFormat="1" ht="12.75" x14ac:dyDescent="0.2">
      <c r="A16" s="39" t="s">
        <v>46</v>
      </c>
      <c r="B16" s="25">
        <f>ROUND('2010'!B16*$B$28,2)</f>
        <v>52.26</v>
      </c>
      <c r="C16" s="26">
        <v>10.738104</v>
      </c>
      <c r="D16" s="26">
        <v>0</v>
      </c>
      <c r="E16" s="25">
        <f t="shared" si="0"/>
        <v>10.738104</v>
      </c>
      <c r="F16" s="25">
        <f>'2010'!F16</f>
        <v>0</v>
      </c>
      <c r="G16" s="26">
        <v>4.9418807898463708</v>
      </c>
      <c r="H16" s="26">
        <v>19.918500000000002</v>
      </c>
      <c r="I16" s="25">
        <f t="shared" si="1"/>
        <v>24.860380789846374</v>
      </c>
      <c r="J16" s="25">
        <v>0</v>
      </c>
      <c r="K16" s="26">
        <f t="shared" si="2"/>
        <v>35.598484789846374</v>
      </c>
    </row>
    <row r="17" spans="1:13" s="38" customFormat="1" ht="12.75" x14ac:dyDescent="0.2">
      <c r="A17" s="39" t="s">
        <v>47</v>
      </c>
      <c r="B17" s="25">
        <f>223</f>
        <v>223</v>
      </c>
      <c r="C17" s="26">
        <v>2673</v>
      </c>
      <c r="D17" s="26">
        <v>0</v>
      </c>
      <c r="E17" s="25">
        <f t="shared" si="0"/>
        <v>2673</v>
      </c>
      <c r="F17" s="25">
        <v>6708</v>
      </c>
      <c r="G17" s="26">
        <v>0</v>
      </c>
      <c r="H17" s="26">
        <v>0</v>
      </c>
      <c r="I17" s="25">
        <v>0</v>
      </c>
      <c r="J17" s="25">
        <v>0</v>
      </c>
      <c r="K17" s="26">
        <f t="shared" si="2"/>
        <v>9381</v>
      </c>
    </row>
    <row r="18" spans="1:13" s="38" customFormat="1" ht="12.75" x14ac:dyDescent="0.2">
      <c r="A18" s="28" t="s">
        <v>48</v>
      </c>
      <c r="B18" s="29">
        <f>SUM(B7:B17)</f>
        <v>898.9899999999999</v>
      </c>
      <c r="C18" s="122">
        <f t="shared" ref="C18:K18" si="3">SUM(C7:C17)</f>
        <v>2986.3415591625499</v>
      </c>
      <c r="D18" s="122">
        <f t="shared" si="3"/>
        <v>0.40973985486975489</v>
      </c>
      <c r="E18" s="29">
        <f t="shared" si="3"/>
        <v>2986.7512990174196</v>
      </c>
      <c r="F18" s="29">
        <f t="shared" si="3"/>
        <v>7046.6201000000001</v>
      </c>
      <c r="G18" s="122">
        <f t="shared" si="3"/>
        <v>17.711197280871318</v>
      </c>
      <c r="H18" s="122">
        <f t="shared" si="3"/>
        <v>124.83990847932648</v>
      </c>
      <c r="I18" s="29">
        <f t="shared" si="3"/>
        <v>142.5511057601978</v>
      </c>
      <c r="J18" s="29">
        <f t="shared" si="3"/>
        <v>5.2450015505312448</v>
      </c>
      <c r="K18" s="122">
        <f t="shared" si="3"/>
        <v>10181.167506328149</v>
      </c>
    </row>
    <row r="19" spans="1:13" s="38" customFormat="1" ht="12.75" x14ac:dyDescent="0.2">
      <c r="B19" s="121"/>
      <c r="G19" s="121"/>
      <c r="M19" s="121"/>
    </row>
    <row r="20" spans="1:13" s="38" customFormat="1" ht="12.75" x14ac:dyDescent="0.2">
      <c r="A20" s="123" t="s">
        <v>88</v>
      </c>
      <c r="B20" s="121"/>
      <c r="G20" s="121"/>
      <c r="M20" s="121"/>
    </row>
    <row r="21" spans="1:13" x14ac:dyDescent="0.2">
      <c r="B21" s="124"/>
      <c r="G21" s="121"/>
      <c r="M21" s="121"/>
    </row>
    <row r="22" spans="1:13" x14ac:dyDescent="0.2">
      <c r="A22" s="38" t="s">
        <v>89</v>
      </c>
      <c r="B22" s="38"/>
      <c r="C22" s="38"/>
      <c r="D22" s="38"/>
    </row>
    <row r="23" spans="1:13" x14ac:dyDescent="0.2">
      <c r="A23" s="26" t="s">
        <v>90</v>
      </c>
      <c r="B23" s="125">
        <v>1990</v>
      </c>
      <c r="C23" s="125">
        <v>2009</v>
      </c>
    </row>
    <row r="24" spans="1:13" x14ac:dyDescent="0.2">
      <c r="A24" s="26" t="s">
        <v>91</v>
      </c>
      <c r="B24" s="26">
        <v>12831.96</v>
      </c>
      <c r="C24" s="26">
        <v>2700.8999999999996</v>
      </c>
    </row>
    <row r="25" spans="1:13" x14ac:dyDescent="0.2">
      <c r="A25" s="38"/>
      <c r="B25" s="38"/>
      <c r="C25" s="38"/>
    </row>
    <row r="26" spans="1:13" x14ac:dyDescent="0.2">
      <c r="A26" s="38" t="s">
        <v>92</v>
      </c>
      <c r="B26" s="38"/>
      <c r="C26" s="38"/>
    </row>
    <row r="27" spans="1:13" x14ac:dyDescent="0.2">
      <c r="A27" s="26" t="s">
        <v>93</v>
      </c>
      <c r="B27" s="125">
        <v>1990</v>
      </c>
      <c r="C27" s="125">
        <v>2009</v>
      </c>
    </row>
    <row r="28" spans="1:13" x14ac:dyDescent="0.2">
      <c r="A28" s="26" t="s">
        <v>91</v>
      </c>
      <c r="B28" s="26">
        <v>4.7509941130734203</v>
      </c>
      <c r="C28" s="26">
        <v>1</v>
      </c>
    </row>
    <row r="29" spans="1:13" x14ac:dyDescent="0.2">
      <c r="A29" s="38"/>
      <c r="B29" s="38"/>
      <c r="C29" s="38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C9C3-9B6A-4131-8487-9527E4A48045}">
  <dimension ref="A1:BA130"/>
  <sheetViews>
    <sheetView zoomScale="55" zoomScaleNormal="55" workbookViewId="0">
      <pane ySplit="6" topLeftCell="A55" activePane="bottomLeft" state="frozen"/>
      <selection pane="bottomLeft" activeCell="T87" sqref="T87"/>
    </sheetView>
  </sheetViews>
  <sheetFormatPr defaultRowHeight="15" x14ac:dyDescent="0.25"/>
  <cols>
    <col min="1" max="1" width="23.140625" style="96" customWidth="1"/>
    <col min="2" max="2" width="36.140625" style="96" customWidth="1"/>
    <col min="3" max="3" width="19.85546875" style="96" customWidth="1"/>
    <col min="4" max="4" width="20.5703125" style="96" bestFit="1" customWidth="1"/>
    <col min="5" max="5" width="12.5703125" style="96" hidden="1" customWidth="1"/>
    <col min="6" max="6" width="18.7109375" style="96" hidden="1" customWidth="1"/>
    <col min="7" max="7" width="19.28515625" style="96" hidden="1" customWidth="1"/>
    <col min="8" max="8" width="10.42578125" style="96" hidden="1" customWidth="1"/>
    <col min="9" max="9" width="15.140625" style="96" hidden="1" customWidth="1"/>
    <col min="10" max="10" width="12.140625" style="96" hidden="1" customWidth="1"/>
    <col min="11" max="11" width="12.7109375" style="96" hidden="1" customWidth="1"/>
    <col min="12" max="12" width="26" style="96" hidden="1" customWidth="1"/>
    <col min="13" max="13" width="18.28515625" style="96" hidden="1" customWidth="1"/>
    <col min="14" max="14" width="16.28515625" style="96" bestFit="1" customWidth="1"/>
    <col min="15" max="15" width="12.85546875" style="96" bestFit="1" customWidth="1"/>
    <col min="16" max="16" width="11.85546875" style="96" customWidth="1"/>
    <col min="17" max="17" width="14.7109375" style="96" bestFit="1" customWidth="1"/>
    <col min="18" max="18" width="20.28515625" style="96" customWidth="1"/>
    <col min="19" max="19" width="13.7109375" style="96" customWidth="1"/>
    <col min="20" max="20" width="11" style="96" customWidth="1"/>
    <col min="21" max="21" width="15.42578125" style="96" bestFit="1" customWidth="1"/>
    <col min="22" max="22" width="16.140625" style="96" bestFit="1" customWidth="1"/>
    <col min="23" max="23" width="12.5703125" style="96" bestFit="1" customWidth="1"/>
    <col min="24" max="24" width="13.5703125" style="96" customWidth="1"/>
    <col min="25" max="35" width="9.140625" style="96"/>
    <col min="36" max="16384" width="9.140625" style="1"/>
  </cols>
  <sheetData>
    <row r="1" spans="1:53" ht="26.25" x14ac:dyDescent="0.4">
      <c r="A1" s="13" t="s">
        <v>98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s="96" customFormat="1" ht="16.5" customHeight="1" x14ac:dyDescent="0.25"/>
    <row r="3" spans="1:53" s="96" customFormat="1" x14ac:dyDescent="0.25"/>
    <row r="4" spans="1:53" s="96" customFormat="1" ht="15.75" x14ac:dyDescent="0.25">
      <c r="A4" s="97" t="s">
        <v>79</v>
      </c>
    </row>
    <row r="5" spans="1:53" s="96" customFormat="1" x14ac:dyDescent="0.25"/>
    <row r="6" spans="1:53" ht="30" x14ac:dyDescent="0.25">
      <c r="A6" s="56"/>
      <c r="B6" s="2"/>
      <c r="C6" s="57" t="s">
        <v>16</v>
      </c>
      <c r="D6" s="57" t="s">
        <v>17</v>
      </c>
      <c r="E6" s="58" t="s">
        <v>18</v>
      </c>
      <c r="F6" s="57" t="s">
        <v>19</v>
      </c>
      <c r="G6" s="57" t="s">
        <v>20</v>
      </c>
      <c r="H6" s="57" t="s">
        <v>21</v>
      </c>
      <c r="I6" s="57" t="s">
        <v>22</v>
      </c>
      <c r="J6" s="57" t="s">
        <v>23</v>
      </c>
      <c r="K6" s="57" t="s">
        <v>24</v>
      </c>
      <c r="L6" s="57" t="s">
        <v>25</v>
      </c>
      <c r="M6" s="57" t="s">
        <v>26</v>
      </c>
      <c r="N6" s="57" t="s">
        <v>27</v>
      </c>
      <c r="O6" s="57" t="s">
        <v>0</v>
      </c>
      <c r="P6" s="57" t="s">
        <v>28</v>
      </c>
      <c r="Q6" s="57" t="s">
        <v>29</v>
      </c>
      <c r="R6" s="57" t="s">
        <v>30</v>
      </c>
      <c r="S6" s="57" t="s">
        <v>31</v>
      </c>
      <c r="T6" s="57" t="s">
        <v>32</v>
      </c>
      <c r="U6" s="57" t="s">
        <v>33</v>
      </c>
      <c r="V6" s="57" t="s">
        <v>73</v>
      </c>
      <c r="W6" s="57" t="s">
        <v>34</v>
      </c>
      <c r="X6" s="57" t="s">
        <v>35</v>
      </c>
    </row>
    <row r="7" spans="1:53" ht="15.75" x14ac:dyDescent="0.25">
      <c r="A7" s="4" t="s">
        <v>37</v>
      </c>
      <c r="B7" s="4" t="s">
        <v>12</v>
      </c>
      <c r="C7" s="59">
        <v>1</v>
      </c>
      <c r="D7" s="59" t="str">
        <f>IFERROR(E7+G7+L7,"*")</f>
        <v>*</v>
      </c>
      <c r="E7" s="59" t="s">
        <v>75</v>
      </c>
      <c r="F7" s="59" t="s">
        <v>75</v>
      </c>
      <c r="G7" s="59">
        <f>SUM(H7:K7)</f>
        <v>0</v>
      </c>
      <c r="H7" s="59" t="s">
        <v>75</v>
      </c>
      <c r="I7" s="59" t="s">
        <v>75</v>
      </c>
      <c r="J7" s="59" t="s">
        <v>75</v>
      </c>
      <c r="K7" s="59" t="s">
        <v>75</v>
      </c>
      <c r="L7" s="59">
        <f t="shared" ref="L7:L14" si="0">SUM(M7:Q7)</f>
        <v>0</v>
      </c>
      <c r="M7" s="59" t="s">
        <v>75</v>
      </c>
      <c r="N7" s="59" t="s">
        <v>75</v>
      </c>
      <c r="O7" s="59" t="s">
        <v>75</v>
      </c>
      <c r="P7" s="59" t="s">
        <v>75</v>
      </c>
      <c r="Q7" s="59">
        <v>0</v>
      </c>
      <c r="R7" s="60">
        <f t="shared" ref="R7:R14" si="1">SUM(S7:X7)</f>
        <v>0</v>
      </c>
      <c r="S7" s="59" t="s">
        <v>75</v>
      </c>
      <c r="T7" s="59" t="s">
        <v>75</v>
      </c>
      <c r="U7" s="59" t="s">
        <v>75</v>
      </c>
      <c r="V7" s="59" t="s">
        <v>75</v>
      </c>
      <c r="W7" s="59" t="s">
        <v>75</v>
      </c>
      <c r="X7" s="59" t="s">
        <v>75</v>
      </c>
    </row>
    <row r="8" spans="1:53" ht="15.75" x14ac:dyDescent="0.25">
      <c r="A8" s="7" t="s">
        <v>37</v>
      </c>
      <c r="B8" s="116" t="s">
        <v>81</v>
      </c>
      <c r="C8" s="113">
        <v>3</v>
      </c>
      <c r="D8" s="113">
        <f t="shared" ref="D8:D14" si="2">IFERROR(E8+G8+L8,"*")</f>
        <v>27993</v>
      </c>
      <c r="E8" s="113">
        <v>7978</v>
      </c>
      <c r="F8" s="113" t="s">
        <v>9</v>
      </c>
      <c r="G8" s="113">
        <f t="shared" ref="G8:G14" si="3">SUM(H8:K8)</f>
        <v>15246</v>
      </c>
      <c r="H8" s="113" t="s">
        <v>9</v>
      </c>
      <c r="I8" s="113">
        <v>15246</v>
      </c>
      <c r="J8" s="113" t="s">
        <v>9</v>
      </c>
      <c r="K8" s="113" t="s">
        <v>9</v>
      </c>
      <c r="L8" s="113">
        <f t="shared" si="0"/>
        <v>4769</v>
      </c>
      <c r="M8" s="113" t="s">
        <v>9</v>
      </c>
      <c r="N8" s="113">
        <v>2045</v>
      </c>
      <c r="O8" s="113">
        <v>2724</v>
      </c>
      <c r="P8" s="113" t="s">
        <v>9</v>
      </c>
      <c r="Q8" s="113">
        <v>0</v>
      </c>
      <c r="R8" s="117">
        <f t="shared" si="1"/>
        <v>0</v>
      </c>
      <c r="S8" s="113" t="s">
        <v>9</v>
      </c>
      <c r="T8" s="113" t="s">
        <v>9</v>
      </c>
      <c r="U8" s="113" t="s">
        <v>9</v>
      </c>
      <c r="V8" s="113" t="s">
        <v>9</v>
      </c>
      <c r="W8" s="113" t="s">
        <v>9</v>
      </c>
      <c r="X8" s="113" t="s">
        <v>9</v>
      </c>
    </row>
    <row r="9" spans="1:53" ht="15.75" x14ac:dyDescent="0.25">
      <c r="A9" s="7" t="s">
        <v>37</v>
      </c>
      <c r="B9" s="116" t="s">
        <v>82</v>
      </c>
      <c r="C9" s="113">
        <v>5</v>
      </c>
      <c r="D9" s="113">
        <f t="shared" si="2"/>
        <v>29315</v>
      </c>
      <c r="E9" s="113">
        <v>23420</v>
      </c>
      <c r="F9" s="113" t="s">
        <v>9</v>
      </c>
      <c r="G9" s="113">
        <f t="shared" si="3"/>
        <v>5895</v>
      </c>
      <c r="H9" s="113">
        <v>138</v>
      </c>
      <c r="I9" s="113">
        <v>5757</v>
      </c>
      <c r="J9" s="113" t="s">
        <v>9</v>
      </c>
      <c r="K9" s="113" t="s">
        <v>9</v>
      </c>
      <c r="L9" s="113">
        <f t="shared" si="0"/>
        <v>0</v>
      </c>
      <c r="M9" s="113" t="s">
        <v>9</v>
      </c>
      <c r="N9" s="113" t="s">
        <v>9</v>
      </c>
      <c r="O9" s="113" t="s">
        <v>9</v>
      </c>
      <c r="P9" s="113" t="s">
        <v>9</v>
      </c>
      <c r="Q9" s="113">
        <v>0</v>
      </c>
      <c r="R9" s="117">
        <f t="shared" si="1"/>
        <v>24297</v>
      </c>
      <c r="S9" s="113" t="s">
        <v>9</v>
      </c>
      <c r="T9" s="113" t="s">
        <v>9</v>
      </c>
      <c r="U9" s="113">
        <v>2100</v>
      </c>
      <c r="V9" s="113" t="s">
        <v>9</v>
      </c>
      <c r="W9" s="113">
        <v>22197</v>
      </c>
      <c r="X9" s="113" t="s">
        <v>9</v>
      </c>
    </row>
    <row r="10" spans="1:53" ht="15.75" x14ac:dyDescent="0.25">
      <c r="A10" s="7" t="s">
        <v>37</v>
      </c>
      <c r="B10" s="116" t="s">
        <v>3</v>
      </c>
      <c r="C10" s="113">
        <v>1</v>
      </c>
      <c r="D10" s="113" t="str">
        <f t="shared" si="2"/>
        <v>*</v>
      </c>
      <c r="E10" s="113" t="s">
        <v>75</v>
      </c>
      <c r="F10" s="113" t="s">
        <v>75</v>
      </c>
      <c r="G10" s="113">
        <f t="shared" si="3"/>
        <v>0</v>
      </c>
      <c r="H10" s="113" t="s">
        <v>75</v>
      </c>
      <c r="I10" s="113" t="s">
        <v>75</v>
      </c>
      <c r="J10" s="113" t="s">
        <v>75</v>
      </c>
      <c r="K10" s="113" t="s">
        <v>75</v>
      </c>
      <c r="L10" s="113">
        <f t="shared" si="0"/>
        <v>0</v>
      </c>
      <c r="M10" s="113" t="s">
        <v>75</v>
      </c>
      <c r="N10" s="113" t="s">
        <v>75</v>
      </c>
      <c r="O10" s="113" t="s">
        <v>75</v>
      </c>
      <c r="P10" s="113" t="s">
        <v>75</v>
      </c>
      <c r="Q10" s="113">
        <v>0</v>
      </c>
      <c r="R10" s="117">
        <f t="shared" si="1"/>
        <v>0</v>
      </c>
      <c r="S10" s="113" t="s">
        <v>75</v>
      </c>
      <c r="T10" s="113" t="s">
        <v>75</v>
      </c>
      <c r="U10" s="113" t="s">
        <v>75</v>
      </c>
      <c r="V10" s="113" t="s">
        <v>75</v>
      </c>
      <c r="W10" s="113" t="s">
        <v>75</v>
      </c>
      <c r="X10" s="113" t="s">
        <v>75</v>
      </c>
    </row>
    <row r="11" spans="1:53" ht="15.75" x14ac:dyDescent="0.25">
      <c r="A11" s="7" t="s">
        <v>37</v>
      </c>
      <c r="B11" s="116" t="s">
        <v>4</v>
      </c>
      <c r="C11" s="113">
        <v>3</v>
      </c>
      <c r="D11" s="113">
        <f t="shared" si="2"/>
        <v>647</v>
      </c>
      <c r="E11" s="113">
        <v>647</v>
      </c>
      <c r="F11" s="113" t="s">
        <v>9</v>
      </c>
      <c r="G11" s="113">
        <f t="shared" si="3"/>
        <v>0</v>
      </c>
      <c r="H11" s="113" t="s">
        <v>9</v>
      </c>
      <c r="I11" s="113">
        <v>0</v>
      </c>
      <c r="J11" s="113" t="s">
        <v>9</v>
      </c>
      <c r="K11" s="113" t="s">
        <v>9</v>
      </c>
      <c r="L11" s="113">
        <f t="shared" si="0"/>
        <v>0</v>
      </c>
      <c r="M11" s="113" t="s">
        <v>9</v>
      </c>
      <c r="N11" s="113">
        <v>0</v>
      </c>
      <c r="O11" s="113" t="s">
        <v>9</v>
      </c>
      <c r="P11" s="113" t="s">
        <v>9</v>
      </c>
      <c r="Q11" s="113">
        <v>0</v>
      </c>
      <c r="R11" s="117">
        <f t="shared" si="1"/>
        <v>1029</v>
      </c>
      <c r="S11" s="113" t="s">
        <v>9</v>
      </c>
      <c r="T11" s="113" t="s">
        <v>9</v>
      </c>
      <c r="U11" s="113" t="s">
        <v>9</v>
      </c>
      <c r="V11" s="113" t="s">
        <v>9</v>
      </c>
      <c r="W11" s="113">
        <v>1029</v>
      </c>
      <c r="X11" s="113" t="s">
        <v>9</v>
      </c>
    </row>
    <row r="12" spans="1:53" ht="15.75" x14ac:dyDescent="0.25">
      <c r="A12" s="7" t="s">
        <v>37</v>
      </c>
      <c r="B12" s="116" t="s">
        <v>5</v>
      </c>
      <c r="C12" s="113">
        <v>3</v>
      </c>
      <c r="D12" s="113">
        <f t="shared" si="2"/>
        <v>6069</v>
      </c>
      <c r="E12" s="113">
        <v>5082</v>
      </c>
      <c r="F12" s="113" t="s">
        <v>9</v>
      </c>
      <c r="G12" s="113">
        <f t="shared" si="3"/>
        <v>987</v>
      </c>
      <c r="H12" s="113" t="s">
        <v>9</v>
      </c>
      <c r="I12" s="113">
        <v>987</v>
      </c>
      <c r="J12" s="113" t="s">
        <v>9</v>
      </c>
      <c r="K12" s="113" t="s">
        <v>9</v>
      </c>
      <c r="L12" s="113">
        <f t="shared" si="0"/>
        <v>0</v>
      </c>
      <c r="M12" s="113" t="s">
        <v>9</v>
      </c>
      <c r="N12" s="113">
        <v>0</v>
      </c>
      <c r="O12" s="113" t="s">
        <v>9</v>
      </c>
      <c r="P12" s="113" t="s">
        <v>9</v>
      </c>
      <c r="Q12" s="113">
        <v>0</v>
      </c>
      <c r="R12" s="117">
        <f t="shared" si="1"/>
        <v>0</v>
      </c>
      <c r="S12" s="113" t="s">
        <v>9</v>
      </c>
      <c r="T12" s="113" t="s">
        <v>9</v>
      </c>
      <c r="U12" s="113" t="s">
        <v>9</v>
      </c>
      <c r="V12" s="113" t="s">
        <v>9</v>
      </c>
      <c r="W12" s="113" t="s">
        <v>9</v>
      </c>
      <c r="X12" s="113" t="s">
        <v>9</v>
      </c>
    </row>
    <row r="13" spans="1:53" ht="15.75" x14ac:dyDescent="0.25">
      <c r="A13" s="7" t="s">
        <v>37</v>
      </c>
      <c r="B13" s="116" t="s">
        <v>6</v>
      </c>
      <c r="C13" s="113">
        <v>8</v>
      </c>
      <c r="D13" s="113">
        <f t="shared" si="2"/>
        <v>25107</v>
      </c>
      <c r="E13" s="113">
        <v>10718</v>
      </c>
      <c r="F13" s="113">
        <v>3348</v>
      </c>
      <c r="G13" s="113">
        <f t="shared" si="3"/>
        <v>13528</v>
      </c>
      <c r="H13" s="113" t="s">
        <v>9</v>
      </c>
      <c r="I13" s="113">
        <v>13528</v>
      </c>
      <c r="J13" s="113" t="s">
        <v>9</v>
      </c>
      <c r="K13" s="113" t="s">
        <v>9</v>
      </c>
      <c r="L13" s="113">
        <f t="shared" si="0"/>
        <v>861</v>
      </c>
      <c r="M13" s="113" t="s">
        <v>9</v>
      </c>
      <c r="N13" s="113">
        <v>861</v>
      </c>
      <c r="O13" s="113">
        <v>0</v>
      </c>
      <c r="P13" s="113" t="s">
        <v>9</v>
      </c>
      <c r="Q13" s="113">
        <v>0</v>
      </c>
      <c r="R13" s="117">
        <f t="shared" si="1"/>
        <v>0</v>
      </c>
      <c r="S13" s="113" t="s">
        <v>9</v>
      </c>
      <c r="T13" s="113" t="s">
        <v>9</v>
      </c>
      <c r="U13" s="113" t="s">
        <v>9</v>
      </c>
      <c r="V13" s="113" t="s">
        <v>9</v>
      </c>
      <c r="W13" s="113" t="s">
        <v>9</v>
      </c>
      <c r="X13" s="113" t="s">
        <v>9</v>
      </c>
    </row>
    <row r="14" spans="1:53" ht="15.75" x14ac:dyDescent="0.25">
      <c r="A14" s="7" t="s">
        <v>37</v>
      </c>
      <c r="B14" s="116" t="s">
        <v>8</v>
      </c>
      <c r="C14" s="113">
        <v>3</v>
      </c>
      <c r="D14" s="113">
        <f t="shared" si="2"/>
        <v>18293</v>
      </c>
      <c r="E14" s="62">
        <v>12036</v>
      </c>
      <c r="F14" s="63" t="s">
        <v>9</v>
      </c>
      <c r="G14" s="113">
        <f t="shared" si="3"/>
        <v>2240</v>
      </c>
      <c r="H14" s="63">
        <v>184</v>
      </c>
      <c r="I14" s="63">
        <v>2056</v>
      </c>
      <c r="J14" s="63" t="s">
        <v>9</v>
      </c>
      <c r="K14" s="63" t="s">
        <v>9</v>
      </c>
      <c r="L14" s="63">
        <f t="shared" si="0"/>
        <v>4017</v>
      </c>
      <c r="M14" s="63" t="s">
        <v>9</v>
      </c>
      <c r="N14" s="63">
        <v>4017</v>
      </c>
      <c r="O14" s="63" t="s">
        <v>9</v>
      </c>
      <c r="P14" s="63" t="s">
        <v>9</v>
      </c>
      <c r="Q14" s="63">
        <v>0</v>
      </c>
      <c r="R14" s="117">
        <f t="shared" si="1"/>
        <v>5704</v>
      </c>
      <c r="S14" s="63" t="s">
        <v>9</v>
      </c>
      <c r="T14" s="63" t="s">
        <v>9</v>
      </c>
      <c r="U14" s="63" t="s">
        <v>9</v>
      </c>
      <c r="V14" s="63" t="s">
        <v>9</v>
      </c>
      <c r="W14" s="63">
        <v>5704</v>
      </c>
      <c r="X14" s="63" t="s">
        <v>9</v>
      </c>
    </row>
    <row r="15" spans="1:53" ht="15.75" x14ac:dyDescent="0.25">
      <c r="A15" s="65" t="s">
        <v>37</v>
      </c>
      <c r="B15" s="65" t="s">
        <v>36</v>
      </c>
      <c r="C15" s="66">
        <f>SUM(C7:C14)</f>
        <v>27</v>
      </c>
      <c r="D15" s="66">
        <f>E15+F15+G15+L15+R15</f>
        <v>254168</v>
      </c>
      <c r="E15" s="67">
        <v>99565</v>
      </c>
      <c r="F15" s="68">
        <v>3348</v>
      </c>
      <c r="G15" s="66">
        <f>SUM(H15:K15)</f>
        <v>64674</v>
      </c>
      <c r="H15" s="63">
        <v>26496</v>
      </c>
      <c r="I15" s="63">
        <v>38178</v>
      </c>
      <c r="J15" s="63" t="s">
        <v>9</v>
      </c>
      <c r="K15" s="63" t="s">
        <v>9</v>
      </c>
      <c r="L15" s="68">
        <f>SUM(M15:Q15)</f>
        <v>40483</v>
      </c>
      <c r="M15" s="63" t="s">
        <v>9</v>
      </c>
      <c r="N15" s="69">
        <v>7353</v>
      </c>
      <c r="O15" s="69">
        <v>33130</v>
      </c>
      <c r="P15" s="66" t="s">
        <v>9</v>
      </c>
      <c r="Q15" s="69">
        <v>0</v>
      </c>
      <c r="R15" s="66">
        <f>SUM(S15:X15)</f>
        <v>46098</v>
      </c>
      <c r="S15" s="69" t="s">
        <v>9</v>
      </c>
      <c r="T15" s="66" t="s">
        <v>9</v>
      </c>
      <c r="U15" s="69">
        <v>17168</v>
      </c>
      <c r="V15" s="69" t="s">
        <v>9</v>
      </c>
      <c r="W15" s="69">
        <v>28930</v>
      </c>
      <c r="X15" s="69" t="s">
        <v>9</v>
      </c>
    </row>
    <row r="16" spans="1:53" ht="15.75" x14ac:dyDescent="0.25">
      <c r="A16" s="70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5.75" x14ac:dyDescent="0.25">
      <c r="A17" s="73" t="s">
        <v>38</v>
      </c>
      <c r="B17" s="73" t="s">
        <v>12</v>
      </c>
      <c r="C17" s="74">
        <v>2</v>
      </c>
      <c r="D17" s="74" t="str">
        <f t="shared" ref="D17:D26" si="4">IFERROR(E17+G17+L17,"*")</f>
        <v>*</v>
      </c>
      <c r="E17" s="75" t="s">
        <v>75</v>
      </c>
      <c r="F17" s="74" t="s">
        <v>75</v>
      </c>
      <c r="G17" s="74">
        <f>SUM(H17:K17)</f>
        <v>0</v>
      </c>
      <c r="H17" s="74" t="s">
        <v>75</v>
      </c>
      <c r="I17" s="74" t="s">
        <v>75</v>
      </c>
      <c r="J17" s="74" t="s">
        <v>75</v>
      </c>
      <c r="K17" s="74" t="s">
        <v>75</v>
      </c>
      <c r="L17" s="74">
        <f t="shared" ref="L17:L26" si="5">SUM(M17:Q17)</f>
        <v>0</v>
      </c>
      <c r="M17" s="74" t="s">
        <v>75</v>
      </c>
      <c r="N17" s="74" t="s">
        <v>75</v>
      </c>
      <c r="O17" s="74" t="s">
        <v>75</v>
      </c>
      <c r="P17" s="74" t="s">
        <v>75</v>
      </c>
      <c r="Q17" s="74">
        <v>0</v>
      </c>
      <c r="R17" s="74">
        <f t="shared" ref="R17:R26" si="6">SUM(S17:X17)</f>
        <v>0</v>
      </c>
      <c r="S17" s="74" t="s">
        <v>75</v>
      </c>
      <c r="T17" s="74" t="s">
        <v>75</v>
      </c>
      <c r="U17" s="74" t="s">
        <v>75</v>
      </c>
      <c r="V17" s="74" t="s">
        <v>75</v>
      </c>
      <c r="W17" s="74" t="s">
        <v>75</v>
      </c>
      <c r="X17" s="74" t="s">
        <v>75</v>
      </c>
    </row>
    <row r="18" spans="1:24" ht="15.75" x14ac:dyDescent="0.25">
      <c r="A18" s="73" t="s">
        <v>38</v>
      </c>
      <c r="B18" s="73" t="s">
        <v>81</v>
      </c>
      <c r="C18" s="62">
        <v>14</v>
      </c>
      <c r="D18" s="74">
        <f t="shared" si="4"/>
        <v>985651</v>
      </c>
      <c r="E18" s="62">
        <v>226509</v>
      </c>
      <c r="F18" s="62">
        <v>1575</v>
      </c>
      <c r="G18" s="74">
        <f t="shared" ref="G18:G26" si="7">SUM(H18:K18)</f>
        <v>757887</v>
      </c>
      <c r="H18" s="62">
        <v>1012</v>
      </c>
      <c r="I18" s="62">
        <v>756875</v>
      </c>
      <c r="J18" s="62" t="s">
        <v>9</v>
      </c>
      <c r="K18" s="62">
        <v>0</v>
      </c>
      <c r="L18" s="74">
        <f t="shared" si="5"/>
        <v>1255</v>
      </c>
      <c r="M18" s="62" t="s">
        <v>9</v>
      </c>
      <c r="N18" s="62">
        <v>1255</v>
      </c>
      <c r="O18" s="62" t="s">
        <v>9</v>
      </c>
      <c r="P18" s="62" t="s">
        <v>9</v>
      </c>
      <c r="Q18" s="62">
        <v>0</v>
      </c>
      <c r="R18" s="74">
        <f t="shared" si="6"/>
        <v>0</v>
      </c>
      <c r="S18" s="62" t="s">
        <v>9</v>
      </c>
      <c r="T18" s="62" t="s">
        <v>9</v>
      </c>
      <c r="U18" s="62" t="s">
        <v>9</v>
      </c>
      <c r="V18" s="62" t="s">
        <v>9</v>
      </c>
      <c r="W18" s="62" t="s">
        <v>9</v>
      </c>
      <c r="X18" s="62" t="s">
        <v>9</v>
      </c>
    </row>
    <row r="19" spans="1:24" ht="15.75" x14ac:dyDescent="0.25">
      <c r="A19" s="73" t="s">
        <v>38</v>
      </c>
      <c r="B19" s="73" t="s">
        <v>13</v>
      </c>
      <c r="C19" s="61">
        <v>2</v>
      </c>
      <c r="D19" s="74" t="str">
        <f t="shared" si="4"/>
        <v>*</v>
      </c>
      <c r="E19" s="62" t="s">
        <v>75</v>
      </c>
      <c r="F19" s="62" t="s">
        <v>75</v>
      </c>
      <c r="G19" s="74">
        <f t="shared" si="7"/>
        <v>0</v>
      </c>
      <c r="H19" s="62" t="s">
        <v>75</v>
      </c>
      <c r="I19" s="62" t="s">
        <v>75</v>
      </c>
      <c r="J19" s="62" t="s">
        <v>75</v>
      </c>
      <c r="K19" s="62" t="s">
        <v>75</v>
      </c>
      <c r="L19" s="74">
        <f t="shared" si="5"/>
        <v>0</v>
      </c>
      <c r="M19" s="62" t="s">
        <v>75</v>
      </c>
      <c r="N19" s="62" t="s">
        <v>75</v>
      </c>
      <c r="O19" s="62" t="s">
        <v>75</v>
      </c>
      <c r="P19" s="62" t="s">
        <v>75</v>
      </c>
      <c r="Q19" s="62">
        <v>0</v>
      </c>
      <c r="R19" s="74">
        <f t="shared" si="6"/>
        <v>0</v>
      </c>
      <c r="S19" s="62" t="s">
        <v>75</v>
      </c>
      <c r="T19" s="62" t="s">
        <v>75</v>
      </c>
      <c r="U19" s="62" t="s">
        <v>75</v>
      </c>
      <c r="V19" s="62" t="s">
        <v>75</v>
      </c>
      <c r="W19" s="62" t="s">
        <v>75</v>
      </c>
      <c r="X19" s="62" t="s">
        <v>75</v>
      </c>
    </row>
    <row r="20" spans="1:24" ht="15.75" x14ac:dyDescent="0.25">
      <c r="A20" s="73" t="s">
        <v>38</v>
      </c>
      <c r="B20" s="73" t="s">
        <v>82</v>
      </c>
      <c r="C20" s="61">
        <v>5</v>
      </c>
      <c r="D20" s="74">
        <f t="shared" si="4"/>
        <v>37931</v>
      </c>
      <c r="E20" s="62">
        <v>37813</v>
      </c>
      <c r="F20" s="62">
        <v>2603</v>
      </c>
      <c r="G20" s="74">
        <f t="shared" si="7"/>
        <v>46</v>
      </c>
      <c r="H20" s="62">
        <v>46</v>
      </c>
      <c r="I20" s="62" t="s">
        <v>9</v>
      </c>
      <c r="J20" s="62" t="s">
        <v>9</v>
      </c>
      <c r="K20" s="62" t="s">
        <v>9</v>
      </c>
      <c r="L20" s="74">
        <f t="shared" si="5"/>
        <v>72</v>
      </c>
      <c r="M20" s="62" t="s">
        <v>9</v>
      </c>
      <c r="N20" s="62">
        <v>72</v>
      </c>
      <c r="O20" s="62" t="s">
        <v>9</v>
      </c>
      <c r="P20" s="62" t="s">
        <v>9</v>
      </c>
      <c r="Q20" s="62">
        <v>0</v>
      </c>
      <c r="R20" s="74">
        <f t="shared" si="6"/>
        <v>32061</v>
      </c>
      <c r="S20" s="62" t="s">
        <v>9</v>
      </c>
      <c r="T20" s="62" t="s">
        <v>9</v>
      </c>
      <c r="U20" s="62" t="s">
        <v>9</v>
      </c>
      <c r="V20" s="62">
        <v>0</v>
      </c>
      <c r="W20" s="62">
        <v>32061</v>
      </c>
      <c r="X20" s="62" t="s">
        <v>9</v>
      </c>
    </row>
    <row r="21" spans="1:24" ht="15.75" x14ac:dyDescent="0.25">
      <c r="A21" s="73" t="s">
        <v>38</v>
      </c>
      <c r="B21" s="73" t="s">
        <v>4</v>
      </c>
      <c r="C21" s="61">
        <v>7</v>
      </c>
      <c r="D21" s="74">
        <f t="shared" si="4"/>
        <v>112795</v>
      </c>
      <c r="E21" s="62">
        <v>27871</v>
      </c>
      <c r="F21" s="62">
        <v>2023</v>
      </c>
      <c r="G21" s="74">
        <f t="shared" si="7"/>
        <v>83160</v>
      </c>
      <c r="H21" s="62" t="s">
        <v>9</v>
      </c>
      <c r="I21" s="62">
        <v>83160</v>
      </c>
      <c r="J21" s="62" t="s">
        <v>9</v>
      </c>
      <c r="K21" s="62" t="s">
        <v>9</v>
      </c>
      <c r="L21" s="74">
        <f t="shared" si="5"/>
        <v>1764</v>
      </c>
      <c r="M21" s="62" t="s">
        <v>9</v>
      </c>
      <c r="N21" s="62">
        <v>179</v>
      </c>
      <c r="O21" s="62">
        <v>1585</v>
      </c>
      <c r="P21" s="62" t="s">
        <v>9</v>
      </c>
      <c r="Q21" s="62">
        <v>0</v>
      </c>
      <c r="R21" s="74">
        <f t="shared" si="6"/>
        <v>4410</v>
      </c>
      <c r="S21" s="62" t="s">
        <v>9</v>
      </c>
      <c r="T21" s="62" t="s">
        <v>9</v>
      </c>
      <c r="U21" s="62" t="s">
        <v>9</v>
      </c>
      <c r="V21" s="62" t="s">
        <v>9</v>
      </c>
      <c r="W21" s="62">
        <v>4410</v>
      </c>
      <c r="X21" s="62" t="s">
        <v>9</v>
      </c>
    </row>
    <row r="22" spans="1:24" ht="15.75" x14ac:dyDescent="0.25">
      <c r="A22" s="73" t="s">
        <v>38</v>
      </c>
      <c r="B22" s="73" t="s">
        <v>5</v>
      </c>
      <c r="C22" s="61">
        <v>11</v>
      </c>
      <c r="D22" s="74">
        <f t="shared" si="4"/>
        <v>42661</v>
      </c>
      <c r="E22" s="62">
        <v>22713</v>
      </c>
      <c r="F22" s="62">
        <v>7984</v>
      </c>
      <c r="G22" s="74">
        <f t="shared" si="7"/>
        <v>19195</v>
      </c>
      <c r="H22" s="62">
        <v>1886</v>
      </c>
      <c r="I22" s="62">
        <v>17309</v>
      </c>
      <c r="J22" s="62" t="s">
        <v>9</v>
      </c>
      <c r="K22" s="62" t="s">
        <v>9</v>
      </c>
      <c r="L22" s="74">
        <f t="shared" si="5"/>
        <v>753</v>
      </c>
      <c r="M22" s="62">
        <v>0</v>
      </c>
      <c r="N22" s="62">
        <v>753</v>
      </c>
      <c r="O22" s="62">
        <v>0</v>
      </c>
      <c r="P22" s="62" t="s">
        <v>9</v>
      </c>
      <c r="Q22" s="62">
        <v>0</v>
      </c>
      <c r="R22" s="74">
        <f t="shared" si="6"/>
        <v>0</v>
      </c>
      <c r="S22" s="62" t="s">
        <v>9</v>
      </c>
      <c r="T22" s="62" t="s">
        <v>9</v>
      </c>
      <c r="U22" s="62">
        <v>0</v>
      </c>
      <c r="V22" s="62" t="s">
        <v>9</v>
      </c>
      <c r="W22" s="62" t="s">
        <v>9</v>
      </c>
      <c r="X22" s="62" t="s">
        <v>9</v>
      </c>
    </row>
    <row r="23" spans="1:24" ht="15.75" x14ac:dyDescent="0.25">
      <c r="A23" s="73" t="s">
        <v>38</v>
      </c>
      <c r="B23" s="73" t="s">
        <v>10</v>
      </c>
      <c r="C23" s="61">
        <v>2</v>
      </c>
      <c r="D23" s="74" t="str">
        <f t="shared" si="4"/>
        <v>*</v>
      </c>
      <c r="E23" s="62" t="s">
        <v>75</v>
      </c>
      <c r="F23" s="62" t="s">
        <v>75</v>
      </c>
      <c r="G23" s="74">
        <f t="shared" si="7"/>
        <v>0</v>
      </c>
      <c r="H23" s="62" t="s">
        <v>75</v>
      </c>
      <c r="I23" s="62" t="s">
        <v>75</v>
      </c>
      <c r="J23" s="62" t="s">
        <v>75</v>
      </c>
      <c r="K23" s="62" t="s">
        <v>75</v>
      </c>
      <c r="L23" s="74">
        <f t="shared" si="5"/>
        <v>0</v>
      </c>
      <c r="M23" s="62" t="s">
        <v>75</v>
      </c>
      <c r="N23" s="62" t="s">
        <v>75</v>
      </c>
      <c r="O23" s="62" t="s">
        <v>75</v>
      </c>
      <c r="P23" s="62" t="s">
        <v>75</v>
      </c>
      <c r="Q23" s="62">
        <v>0</v>
      </c>
      <c r="R23" s="74">
        <f t="shared" si="6"/>
        <v>0</v>
      </c>
      <c r="S23" s="62" t="s">
        <v>75</v>
      </c>
      <c r="T23" s="62" t="s">
        <v>75</v>
      </c>
      <c r="U23" s="62" t="s">
        <v>75</v>
      </c>
      <c r="V23" s="62" t="s">
        <v>75</v>
      </c>
      <c r="W23" s="62" t="s">
        <v>75</v>
      </c>
      <c r="X23" s="62" t="s">
        <v>75</v>
      </c>
    </row>
    <row r="24" spans="1:24" ht="15.75" x14ac:dyDescent="0.25">
      <c r="A24" s="73" t="s">
        <v>38</v>
      </c>
      <c r="B24" s="73" t="s">
        <v>6</v>
      </c>
      <c r="C24" s="61">
        <v>10</v>
      </c>
      <c r="D24" s="74">
        <f t="shared" si="4"/>
        <v>36228</v>
      </c>
      <c r="E24" s="62">
        <v>20554</v>
      </c>
      <c r="F24" s="62">
        <v>19197</v>
      </c>
      <c r="G24" s="74">
        <f t="shared" si="7"/>
        <v>15423</v>
      </c>
      <c r="H24" s="62">
        <v>5520</v>
      </c>
      <c r="I24" s="62">
        <v>9903</v>
      </c>
      <c r="J24" s="62">
        <v>0</v>
      </c>
      <c r="K24" s="62" t="s">
        <v>9</v>
      </c>
      <c r="L24" s="74">
        <f t="shared" si="5"/>
        <v>251</v>
      </c>
      <c r="M24" s="62" t="s">
        <v>9</v>
      </c>
      <c r="N24" s="62">
        <v>251</v>
      </c>
      <c r="O24" s="62" t="s">
        <v>9</v>
      </c>
      <c r="P24" s="62" t="s">
        <v>9</v>
      </c>
      <c r="Q24" s="62">
        <v>0</v>
      </c>
      <c r="R24" s="74">
        <f t="shared" si="6"/>
        <v>588</v>
      </c>
      <c r="S24" s="62" t="s">
        <v>9</v>
      </c>
      <c r="T24" s="62" t="s">
        <v>9</v>
      </c>
      <c r="U24" s="62" t="s">
        <v>9</v>
      </c>
      <c r="V24" s="62" t="s">
        <v>9</v>
      </c>
      <c r="W24" s="62">
        <v>588</v>
      </c>
      <c r="X24" s="62" t="s">
        <v>9</v>
      </c>
    </row>
    <row r="25" spans="1:24" ht="15.75" x14ac:dyDescent="0.25">
      <c r="A25" s="73" t="s">
        <v>38</v>
      </c>
      <c r="B25" s="73" t="s">
        <v>7</v>
      </c>
      <c r="C25" s="61">
        <v>1</v>
      </c>
      <c r="D25" s="74" t="str">
        <f t="shared" si="4"/>
        <v>*</v>
      </c>
      <c r="E25" s="62" t="s">
        <v>75</v>
      </c>
      <c r="F25" s="62" t="s">
        <v>75</v>
      </c>
      <c r="G25" s="74">
        <f t="shared" si="7"/>
        <v>0</v>
      </c>
      <c r="H25" s="62" t="s">
        <v>75</v>
      </c>
      <c r="I25" s="62" t="s">
        <v>75</v>
      </c>
      <c r="J25" s="62" t="s">
        <v>75</v>
      </c>
      <c r="K25" s="62" t="s">
        <v>75</v>
      </c>
      <c r="L25" s="74">
        <f t="shared" si="5"/>
        <v>0</v>
      </c>
      <c r="M25" s="62" t="s">
        <v>75</v>
      </c>
      <c r="N25" s="62" t="s">
        <v>75</v>
      </c>
      <c r="O25" s="62" t="s">
        <v>75</v>
      </c>
      <c r="P25" s="62" t="s">
        <v>75</v>
      </c>
      <c r="Q25" s="62">
        <v>0</v>
      </c>
      <c r="R25" s="74">
        <f t="shared" si="6"/>
        <v>0</v>
      </c>
      <c r="S25" s="62" t="s">
        <v>75</v>
      </c>
      <c r="T25" s="62" t="s">
        <v>75</v>
      </c>
      <c r="U25" s="62" t="s">
        <v>75</v>
      </c>
      <c r="V25" s="62" t="s">
        <v>75</v>
      </c>
      <c r="W25" s="62" t="s">
        <v>75</v>
      </c>
      <c r="X25" s="62" t="s">
        <v>75</v>
      </c>
    </row>
    <row r="26" spans="1:24" ht="15.75" x14ac:dyDescent="0.25">
      <c r="A26" s="73" t="s">
        <v>38</v>
      </c>
      <c r="B26" s="73" t="s">
        <v>8</v>
      </c>
      <c r="C26" s="61">
        <v>7</v>
      </c>
      <c r="D26" s="74">
        <f t="shared" si="4"/>
        <v>11433</v>
      </c>
      <c r="E26" s="63">
        <v>9482</v>
      </c>
      <c r="F26" s="63">
        <v>9993</v>
      </c>
      <c r="G26" s="74">
        <f t="shared" si="7"/>
        <v>803</v>
      </c>
      <c r="H26" s="63" t="s">
        <v>9</v>
      </c>
      <c r="I26" s="63">
        <v>803</v>
      </c>
      <c r="J26" s="63" t="s">
        <v>9</v>
      </c>
      <c r="K26" s="63" t="s">
        <v>9</v>
      </c>
      <c r="L26" s="74">
        <f t="shared" si="5"/>
        <v>1148</v>
      </c>
      <c r="M26" s="63" t="s">
        <v>9</v>
      </c>
      <c r="N26" s="63">
        <v>1148</v>
      </c>
      <c r="O26" s="63">
        <v>0</v>
      </c>
      <c r="P26" s="63" t="s">
        <v>9</v>
      </c>
      <c r="Q26" s="63">
        <v>0</v>
      </c>
      <c r="R26" s="74">
        <f t="shared" si="6"/>
        <v>1779</v>
      </c>
      <c r="S26" s="63" t="s">
        <v>9</v>
      </c>
      <c r="T26" s="63" t="s">
        <v>9</v>
      </c>
      <c r="U26" s="63">
        <v>1750</v>
      </c>
      <c r="V26" s="63" t="s">
        <v>9</v>
      </c>
      <c r="W26" s="63">
        <v>29</v>
      </c>
      <c r="X26" s="63" t="s">
        <v>9</v>
      </c>
    </row>
    <row r="27" spans="1:24" ht="15.75" x14ac:dyDescent="0.25">
      <c r="A27" s="76" t="s">
        <v>38</v>
      </c>
      <c r="B27" s="65" t="s">
        <v>36</v>
      </c>
      <c r="C27" s="66">
        <f>SUM(C17:C26)</f>
        <v>61</v>
      </c>
      <c r="D27" s="66">
        <f>E27+F27+G27+L27+R27</f>
        <v>1319321</v>
      </c>
      <c r="E27" s="63">
        <v>346988</v>
      </c>
      <c r="F27" s="68">
        <v>47059</v>
      </c>
      <c r="G27" s="66">
        <f>SUM(H27:K27)</f>
        <v>876919</v>
      </c>
      <c r="H27" s="63">
        <v>8464</v>
      </c>
      <c r="I27" s="63">
        <v>868455</v>
      </c>
      <c r="J27" s="63">
        <v>0</v>
      </c>
      <c r="K27" s="63">
        <v>0</v>
      </c>
      <c r="L27" s="66">
        <f>SUM(M27:Q27)</f>
        <v>9517</v>
      </c>
      <c r="M27" s="63">
        <v>0</v>
      </c>
      <c r="N27" s="77">
        <v>7891</v>
      </c>
      <c r="O27" s="77">
        <v>1626</v>
      </c>
      <c r="P27" s="68" t="s">
        <v>9</v>
      </c>
      <c r="Q27" s="77">
        <v>0</v>
      </c>
      <c r="R27" s="66">
        <f>SUM(S27:X27)</f>
        <v>38838</v>
      </c>
      <c r="S27" s="77" t="s">
        <v>9</v>
      </c>
      <c r="T27" s="68" t="s">
        <v>9</v>
      </c>
      <c r="U27" s="77">
        <v>1750</v>
      </c>
      <c r="V27" s="77">
        <v>0</v>
      </c>
      <c r="W27" s="77">
        <v>37088</v>
      </c>
      <c r="X27" s="77" t="s">
        <v>9</v>
      </c>
    </row>
    <row r="28" spans="1:24" ht="15.75" x14ac:dyDescent="0.25">
      <c r="A28" s="78"/>
      <c r="B28" s="78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5.75" x14ac:dyDescent="0.25">
      <c r="A29" s="79" t="s">
        <v>39</v>
      </c>
      <c r="B29" s="73" t="s">
        <v>12</v>
      </c>
      <c r="C29" s="62">
        <v>1</v>
      </c>
      <c r="D29" s="62" t="str">
        <f t="shared" ref="D29:D38" si="8">IFERROR(E29+G29+L29,"*")</f>
        <v>*</v>
      </c>
      <c r="E29" s="62" t="s">
        <v>75</v>
      </c>
      <c r="F29" s="62" t="s">
        <v>75</v>
      </c>
      <c r="G29" s="62">
        <f>SUM(H29:K29)</f>
        <v>0</v>
      </c>
      <c r="H29" s="62" t="s">
        <v>75</v>
      </c>
      <c r="I29" s="62" t="s">
        <v>75</v>
      </c>
      <c r="J29" s="62" t="s">
        <v>75</v>
      </c>
      <c r="K29" s="62" t="s">
        <v>75</v>
      </c>
      <c r="L29" s="62">
        <f t="shared" ref="L29:L38" si="9">SUM(M29:Q29)</f>
        <v>0</v>
      </c>
      <c r="M29" s="62" t="s">
        <v>75</v>
      </c>
      <c r="N29" s="62" t="s">
        <v>75</v>
      </c>
      <c r="O29" s="62" t="s">
        <v>75</v>
      </c>
      <c r="P29" s="62" t="s">
        <v>75</v>
      </c>
      <c r="Q29" s="62">
        <v>0</v>
      </c>
      <c r="R29" s="61">
        <f t="shared" ref="R29:R38" si="10">SUM(S29:X29)</f>
        <v>0</v>
      </c>
      <c r="S29" s="62" t="s">
        <v>75</v>
      </c>
      <c r="T29" s="62" t="s">
        <v>75</v>
      </c>
      <c r="U29" s="62" t="s">
        <v>75</v>
      </c>
      <c r="V29" s="62" t="s">
        <v>75</v>
      </c>
      <c r="W29" s="62" t="s">
        <v>75</v>
      </c>
      <c r="X29" s="62" t="s">
        <v>75</v>
      </c>
    </row>
    <row r="30" spans="1:24" ht="15.75" x14ac:dyDescent="0.25">
      <c r="A30" s="79" t="s">
        <v>39</v>
      </c>
      <c r="B30" s="73" t="s">
        <v>81</v>
      </c>
      <c r="C30" s="62">
        <v>2</v>
      </c>
      <c r="D30" s="62" t="str">
        <f t="shared" si="8"/>
        <v>*</v>
      </c>
      <c r="E30" s="62" t="s">
        <v>75</v>
      </c>
      <c r="F30" s="62" t="s">
        <v>75</v>
      </c>
      <c r="G30" s="62">
        <f t="shared" ref="G30:G38" si="11">SUM(H30:K30)</f>
        <v>0</v>
      </c>
      <c r="H30" s="62" t="s">
        <v>75</v>
      </c>
      <c r="I30" s="62" t="s">
        <v>75</v>
      </c>
      <c r="J30" s="62" t="s">
        <v>75</v>
      </c>
      <c r="K30" s="62" t="s">
        <v>75</v>
      </c>
      <c r="L30" s="62">
        <f t="shared" si="9"/>
        <v>0</v>
      </c>
      <c r="M30" s="62" t="s">
        <v>75</v>
      </c>
      <c r="N30" s="62" t="s">
        <v>75</v>
      </c>
      <c r="O30" s="62" t="s">
        <v>75</v>
      </c>
      <c r="P30" s="62" t="s">
        <v>75</v>
      </c>
      <c r="Q30" s="62">
        <v>0</v>
      </c>
      <c r="R30" s="61">
        <f t="shared" si="10"/>
        <v>0</v>
      </c>
      <c r="S30" s="62" t="s">
        <v>75</v>
      </c>
      <c r="T30" s="62" t="s">
        <v>75</v>
      </c>
      <c r="U30" s="62" t="s">
        <v>75</v>
      </c>
      <c r="V30" s="62" t="s">
        <v>75</v>
      </c>
      <c r="W30" s="62" t="s">
        <v>75</v>
      </c>
      <c r="X30" s="62" t="s">
        <v>75</v>
      </c>
    </row>
    <row r="31" spans="1:24" ht="15.75" x14ac:dyDescent="0.25">
      <c r="A31" s="79" t="s">
        <v>39</v>
      </c>
      <c r="B31" s="73" t="s">
        <v>82</v>
      </c>
      <c r="C31" s="62">
        <v>2</v>
      </c>
      <c r="D31" s="62" t="str">
        <f t="shared" si="8"/>
        <v>*</v>
      </c>
      <c r="E31" s="62" t="s">
        <v>75</v>
      </c>
      <c r="F31" s="62" t="s">
        <v>75</v>
      </c>
      <c r="G31" s="62">
        <f t="shared" si="11"/>
        <v>0</v>
      </c>
      <c r="H31" s="62" t="s">
        <v>75</v>
      </c>
      <c r="I31" s="62" t="s">
        <v>75</v>
      </c>
      <c r="J31" s="62" t="s">
        <v>75</v>
      </c>
      <c r="K31" s="62" t="s">
        <v>75</v>
      </c>
      <c r="L31" s="62">
        <f t="shared" si="9"/>
        <v>0</v>
      </c>
      <c r="M31" s="62" t="s">
        <v>75</v>
      </c>
      <c r="N31" s="62" t="s">
        <v>75</v>
      </c>
      <c r="O31" s="62" t="s">
        <v>75</v>
      </c>
      <c r="P31" s="62" t="s">
        <v>75</v>
      </c>
      <c r="Q31" s="62">
        <v>0</v>
      </c>
      <c r="R31" s="61">
        <f t="shared" si="10"/>
        <v>0</v>
      </c>
      <c r="S31" s="62" t="s">
        <v>75</v>
      </c>
      <c r="T31" s="62" t="s">
        <v>75</v>
      </c>
      <c r="U31" s="62" t="s">
        <v>75</v>
      </c>
      <c r="V31" s="62" t="s">
        <v>75</v>
      </c>
      <c r="W31" s="62" t="s">
        <v>75</v>
      </c>
      <c r="X31" s="62" t="s">
        <v>75</v>
      </c>
    </row>
    <row r="32" spans="1:24" ht="15.75" x14ac:dyDescent="0.25">
      <c r="A32" s="79" t="s">
        <v>39</v>
      </c>
      <c r="B32" s="73" t="s">
        <v>4</v>
      </c>
      <c r="C32" s="62">
        <v>7</v>
      </c>
      <c r="D32" s="62">
        <f t="shared" si="8"/>
        <v>142379</v>
      </c>
      <c r="E32" s="62">
        <v>24202</v>
      </c>
      <c r="F32" s="62">
        <v>983</v>
      </c>
      <c r="G32" s="62">
        <f t="shared" si="11"/>
        <v>117993</v>
      </c>
      <c r="H32" s="62" t="s">
        <v>9</v>
      </c>
      <c r="I32" s="62">
        <v>117993</v>
      </c>
      <c r="J32" s="62" t="s">
        <v>9</v>
      </c>
      <c r="K32" s="62" t="s">
        <v>9</v>
      </c>
      <c r="L32" s="62">
        <f t="shared" si="9"/>
        <v>184</v>
      </c>
      <c r="M32" s="62" t="s">
        <v>9</v>
      </c>
      <c r="N32" s="62">
        <v>143</v>
      </c>
      <c r="O32" s="62">
        <v>41</v>
      </c>
      <c r="P32" s="62" t="s">
        <v>9</v>
      </c>
      <c r="Q32" s="62">
        <v>0</v>
      </c>
      <c r="R32" s="61">
        <f t="shared" si="10"/>
        <v>0</v>
      </c>
      <c r="S32" s="62" t="s">
        <v>9</v>
      </c>
      <c r="T32" s="62" t="s">
        <v>9</v>
      </c>
      <c r="U32" s="62" t="s">
        <v>9</v>
      </c>
      <c r="V32" s="62" t="s">
        <v>9</v>
      </c>
      <c r="W32" s="62" t="s">
        <v>9</v>
      </c>
      <c r="X32" s="62" t="s">
        <v>9</v>
      </c>
    </row>
    <row r="33" spans="1:24" ht="15.75" x14ac:dyDescent="0.25">
      <c r="A33" s="79"/>
      <c r="B33" s="73" t="s">
        <v>5</v>
      </c>
      <c r="C33" s="62">
        <v>7</v>
      </c>
      <c r="D33" s="62">
        <f t="shared" si="8"/>
        <v>61410</v>
      </c>
      <c r="E33" s="62">
        <v>23578</v>
      </c>
      <c r="F33" s="62" t="s">
        <v>9</v>
      </c>
      <c r="G33" s="62">
        <f t="shared" si="11"/>
        <v>36561</v>
      </c>
      <c r="H33" s="62">
        <v>2116</v>
      </c>
      <c r="I33" s="62">
        <v>34445</v>
      </c>
      <c r="J33" s="62" t="s">
        <v>9</v>
      </c>
      <c r="K33" s="62" t="s">
        <v>9</v>
      </c>
      <c r="L33" s="62">
        <f t="shared" si="9"/>
        <v>1271</v>
      </c>
      <c r="M33" s="62">
        <v>394</v>
      </c>
      <c r="N33" s="62">
        <v>430</v>
      </c>
      <c r="O33" s="62">
        <v>447</v>
      </c>
      <c r="P33" s="62" t="s">
        <v>9</v>
      </c>
      <c r="Q33" s="62">
        <v>0</v>
      </c>
      <c r="R33" s="61">
        <f t="shared" si="10"/>
        <v>2625</v>
      </c>
      <c r="S33" s="62" t="s">
        <v>9</v>
      </c>
      <c r="T33" s="62" t="s">
        <v>9</v>
      </c>
      <c r="U33" s="62">
        <v>2625</v>
      </c>
      <c r="V33" s="62" t="s">
        <v>9</v>
      </c>
      <c r="W33" s="62" t="s">
        <v>9</v>
      </c>
      <c r="X33" s="62" t="s">
        <v>9</v>
      </c>
    </row>
    <row r="34" spans="1:24" ht="15.75" x14ac:dyDescent="0.25">
      <c r="A34" s="79"/>
      <c r="B34" s="73" t="s">
        <v>10</v>
      </c>
      <c r="C34" s="62">
        <v>1</v>
      </c>
      <c r="D34" s="62" t="str">
        <f t="shared" si="8"/>
        <v>*</v>
      </c>
      <c r="E34" s="62" t="s">
        <v>75</v>
      </c>
      <c r="F34" s="62" t="s">
        <v>75</v>
      </c>
      <c r="G34" s="62">
        <f t="shared" si="11"/>
        <v>0</v>
      </c>
      <c r="H34" s="62" t="s">
        <v>75</v>
      </c>
      <c r="I34" s="62" t="s">
        <v>75</v>
      </c>
      <c r="J34" s="62" t="s">
        <v>75</v>
      </c>
      <c r="K34" s="62" t="s">
        <v>75</v>
      </c>
      <c r="L34" s="62">
        <f t="shared" si="9"/>
        <v>0</v>
      </c>
      <c r="M34" s="62" t="s">
        <v>75</v>
      </c>
      <c r="N34" s="62" t="s">
        <v>75</v>
      </c>
      <c r="O34" s="62" t="s">
        <v>75</v>
      </c>
      <c r="P34" s="62" t="s">
        <v>75</v>
      </c>
      <c r="Q34" s="62">
        <v>0</v>
      </c>
      <c r="R34" s="61">
        <f t="shared" si="10"/>
        <v>0</v>
      </c>
      <c r="S34" s="62" t="s">
        <v>75</v>
      </c>
      <c r="T34" s="62" t="s">
        <v>75</v>
      </c>
      <c r="U34" s="62" t="s">
        <v>75</v>
      </c>
      <c r="V34" s="62" t="s">
        <v>75</v>
      </c>
      <c r="W34" s="62" t="s">
        <v>75</v>
      </c>
      <c r="X34" s="62" t="s">
        <v>75</v>
      </c>
    </row>
    <row r="35" spans="1:24" ht="15.75" x14ac:dyDescent="0.25">
      <c r="A35" s="79" t="s">
        <v>39</v>
      </c>
      <c r="B35" s="73" t="s">
        <v>11</v>
      </c>
      <c r="C35" s="62">
        <v>3</v>
      </c>
      <c r="D35" s="62">
        <f t="shared" si="8"/>
        <v>6382</v>
      </c>
      <c r="E35" s="62">
        <v>4460</v>
      </c>
      <c r="F35" s="62">
        <v>1742</v>
      </c>
      <c r="G35" s="62">
        <f t="shared" si="11"/>
        <v>0</v>
      </c>
      <c r="H35" s="62" t="s">
        <v>9</v>
      </c>
      <c r="I35" s="62" t="s">
        <v>9</v>
      </c>
      <c r="J35" s="62" t="s">
        <v>9</v>
      </c>
      <c r="K35" s="62" t="s">
        <v>9</v>
      </c>
      <c r="L35" s="62">
        <f t="shared" si="9"/>
        <v>1922</v>
      </c>
      <c r="M35" s="62" t="s">
        <v>9</v>
      </c>
      <c r="N35" s="62">
        <v>215</v>
      </c>
      <c r="O35" s="62">
        <v>1707</v>
      </c>
      <c r="P35" s="62" t="s">
        <v>9</v>
      </c>
      <c r="Q35" s="62">
        <v>0</v>
      </c>
      <c r="R35" s="61">
        <f t="shared" si="10"/>
        <v>0</v>
      </c>
      <c r="S35" s="62" t="s">
        <v>9</v>
      </c>
      <c r="T35" s="62" t="s">
        <v>9</v>
      </c>
      <c r="U35" s="62" t="s">
        <v>9</v>
      </c>
      <c r="V35" s="62" t="s">
        <v>9</v>
      </c>
      <c r="W35" s="62" t="s">
        <v>9</v>
      </c>
      <c r="X35" s="62" t="s">
        <v>9</v>
      </c>
    </row>
    <row r="36" spans="1:24" ht="15.75" x14ac:dyDescent="0.25">
      <c r="A36" s="79" t="s">
        <v>39</v>
      </c>
      <c r="B36" s="73" t="s">
        <v>6</v>
      </c>
      <c r="C36" s="62">
        <v>4</v>
      </c>
      <c r="D36" s="62">
        <f t="shared" si="8"/>
        <v>4895</v>
      </c>
      <c r="E36" s="62">
        <v>2056</v>
      </c>
      <c r="F36" s="62">
        <v>1770</v>
      </c>
      <c r="G36" s="62">
        <f t="shared" si="11"/>
        <v>2480</v>
      </c>
      <c r="H36" s="62">
        <v>460</v>
      </c>
      <c r="I36" s="62">
        <v>2020</v>
      </c>
      <c r="J36" s="62">
        <v>0</v>
      </c>
      <c r="K36" s="62" t="s">
        <v>9</v>
      </c>
      <c r="L36" s="62">
        <f t="shared" si="9"/>
        <v>359</v>
      </c>
      <c r="M36" s="62" t="s">
        <v>9</v>
      </c>
      <c r="N36" s="62">
        <v>359</v>
      </c>
      <c r="O36" s="62">
        <v>0</v>
      </c>
      <c r="P36" s="62" t="s">
        <v>9</v>
      </c>
      <c r="Q36" s="62">
        <v>0</v>
      </c>
      <c r="R36" s="61">
        <f t="shared" si="10"/>
        <v>0</v>
      </c>
      <c r="S36" s="62" t="s">
        <v>9</v>
      </c>
      <c r="T36" s="62" t="s">
        <v>9</v>
      </c>
      <c r="U36" s="62" t="s">
        <v>9</v>
      </c>
      <c r="V36" s="62" t="s">
        <v>9</v>
      </c>
      <c r="W36" s="62" t="s">
        <v>9</v>
      </c>
      <c r="X36" s="62" t="s">
        <v>9</v>
      </c>
    </row>
    <row r="37" spans="1:24" ht="15.75" x14ac:dyDescent="0.25">
      <c r="A37" s="79" t="s">
        <v>39</v>
      </c>
      <c r="B37" s="73" t="s">
        <v>7</v>
      </c>
      <c r="C37" s="62">
        <v>1</v>
      </c>
      <c r="D37" s="62" t="str">
        <f t="shared" si="8"/>
        <v>*</v>
      </c>
      <c r="E37" s="62" t="s">
        <v>75</v>
      </c>
      <c r="F37" s="62" t="s">
        <v>75</v>
      </c>
      <c r="G37" s="62">
        <f t="shared" si="11"/>
        <v>0</v>
      </c>
      <c r="H37" s="62" t="s">
        <v>75</v>
      </c>
      <c r="I37" s="62" t="s">
        <v>75</v>
      </c>
      <c r="J37" s="62" t="s">
        <v>75</v>
      </c>
      <c r="K37" s="62" t="s">
        <v>75</v>
      </c>
      <c r="L37" s="62">
        <f t="shared" si="9"/>
        <v>0</v>
      </c>
      <c r="M37" s="62" t="s">
        <v>75</v>
      </c>
      <c r="N37" s="62" t="s">
        <v>75</v>
      </c>
      <c r="O37" s="62" t="s">
        <v>75</v>
      </c>
      <c r="P37" s="62" t="s">
        <v>75</v>
      </c>
      <c r="Q37" s="62">
        <v>0</v>
      </c>
      <c r="R37" s="61">
        <f t="shared" si="10"/>
        <v>0</v>
      </c>
      <c r="S37" s="62" t="s">
        <v>75</v>
      </c>
      <c r="T37" s="62" t="s">
        <v>75</v>
      </c>
      <c r="U37" s="62" t="s">
        <v>75</v>
      </c>
      <c r="V37" s="62" t="s">
        <v>75</v>
      </c>
      <c r="W37" s="62" t="s">
        <v>75</v>
      </c>
      <c r="X37" s="62" t="s">
        <v>75</v>
      </c>
    </row>
    <row r="38" spans="1:24" ht="15.75" x14ac:dyDescent="0.25">
      <c r="A38" s="79" t="s">
        <v>39</v>
      </c>
      <c r="B38" s="73" t="s">
        <v>8</v>
      </c>
      <c r="C38" s="61">
        <v>3</v>
      </c>
      <c r="D38" s="62">
        <f t="shared" si="8"/>
        <v>7174</v>
      </c>
      <c r="E38" s="63">
        <v>2581</v>
      </c>
      <c r="F38" s="63">
        <v>539</v>
      </c>
      <c r="G38" s="62">
        <f t="shared" si="11"/>
        <v>4593</v>
      </c>
      <c r="H38" s="63" t="s">
        <v>9</v>
      </c>
      <c r="I38" s="63">
        <v>4593</v>
      </c>
      <c r="J38" s="63" t="s">
        <v>9</v>
      </c>
      <c r="K38" s="63" t="s">
        <v>9</v>
      </c>
      <c r="L38" s="62">
        <f t="shared" si="9"/>
        <v>0</v>
      </c>
      <c r="M38" s="63" t="s">
        <v>9</v>
      </c>
      <c r="N38" s="63" t="s">
        <v>9</v>
      </c>
      <c r="O38" s="63" t="s">
        <v>9</v>
      </c>
      <c r="P38" s="63" t="s">
        <v>9</v>
      </c>
      <c r="Q38" s="63">
        <v>0</v>
      </c>
      <c r="R38" s="61">
        <f t="shared" si="10"/>
        <v>0</v>
      </c>
      <c r="S38" s="63" t="s">
        <v>9</v>
      </c>
      <c r="T38" s="63" t="s">
        <v>9</v>
      </c>
      <c r="U38" s="63" t="s">
        <v>9</v>
      </c>
      <c r="V38" s="63" t="s">
        <v>9</v>
      </c>
      <c r="W38" s="63" t="s">
        <v>9</v>
      </c>
      <c r="X38" s="63" t="s">
        <v>9</v>
      </c>
    </row>
    <row r="39" spans="1:24" ht="15.75" x14ac:dyDescent="0.25">
      <c r="A39" s="76" t="s">
        <v>39</v>
      </c>
      <c r="B39" s="65" t="s">
        <v>36</v>
      </c>
      <c r="C39" s="66">
        <f>SUM(C29:C38)</f>
        <v>31</v>
      </c>
      <c r="D39" s="66">
        <f>E39+F39+G39+L39+R39</f>
        <v>428755</v>
      </c>
      <c r="E39" s="63">
        <v>120622</v>
      </c>
      <c r="F39" s="68">
        <v>5034</v>
      </c>
      <c r="G39" s="66">
        <f>SUM(H39:K39)</f>
        <v>292158</v>
      </c>
      <c r="H39" s="63">
        <v>2576</v>
      </c>
      <c r="I39" s="63">
        <v>289582</v>
      </c>
      <c r="J39" s="63">
        <v>0</v>
      </c>
      <c r="K39" s="63" t="s">
        <v>9</v>
      </c>
      <c r="L39" s="66">
        <f>SUM(M39:Q39)</f>
        <v>5494</v>
      </c>
      <c r="M39" s="63">
        <v>394</v>
      </c>
      <c r="N39" s="77">
        <v>2905</v>
      </c>
      <c r="O39" s="77">
        <v>2195</v>
      </c>
      <c r="P39" s="68" t="s">
        <v>9</v>
      </c>
      <c r="Q39" s="77">
        <v>0</v>
      </c>
      <c r="R39" s="66">
        <f>SUM(S39:X39)</f>
        <v>5447</v>
      </c>
      <c r="S39" s="77" t="s">
        <v>9</v>
      </c>
      <c r="T39" s="68" t="s">
        <v>9</v>
      </c>
      <c r="U39" s="77">
        <v>2625</v>
      </c>
      <c r="V39" s="77" t="s">
        <v>9</v>
      </c>
      <c r="W39" s="77">
        <v>2822</v>
      </c>
      <c r="X39" s="77" t="s">
        <v>9</v>
      </c>
    </row>
    <row r="40" spans="1:24" ht="15.75" x14ac:dyDescent="0.25">
      <c r="A40" s="73"/>
      <c r="B40" s="7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spans="1:24" ht="15.75" x14ac:dyDescent="0.25">
      <c r="A41" s="3" t="s">
        <v>40</v>
      </c>
      <c r="B41" s="73" t="s">
        <v>12</v>
      </c>
      <c r="C41" s="62">
        <v>3</v>
      </c>
      <c r="D41" s="62">
        <f t="shared" ref="D41:D50" si="12">IFERROR(E41+G41+L41,"*")</f>
        <v>8017</v>
      </c>
      <c r="E41" s="62">
        <v>197</v>
      </c>
      <c r="F41" s="62">
        <v>5</v>
      </c>
      <c r="G41" s="62">
        <f t="shared" ref="G41:G50" si="13">SUM(H41:K41)</f>
        <v>0</v>
      </c>
      <c r="H41" s="62" t="s">
        <v>9</v>
      </c>
      <c r="I41" s="62" t="s">
        <v>9</v>
      </c>
      <c r="J41" s="62" t="s">
        <v>9</v>
      </c>
      <c r="K41" s="62" t="s">
        <v>9</v>
      </c>
      <c r="L41" s="62">
        <f t="shared" ref="L41:L50" si="14">SUM(M41:Q41)</f>
        <v>7820</v>
      </c>
      <c r="M41" s="62" t="s">
        <v>9</v>
      </c>
      <c r="N41" s="62">
        <v>7820</v>
      </c>
      <c r="O41" s="62" t="s">
        <v>9</v>
      </c>
      <c r="P41" s="62" t="s">
        <v>9</v>
      </c>
      <c r="Q41" s="62">
        <v>0</v>
      </c>
      <c r="R41" s="61">
        <f t="shared" ref="R41:R50" si="15">SUM(S41:X41)</f>
        <v>0</v>
      </c>
      <c r="S41" s="62" t="s">
        <v>9</v>
      </c>
      <c r="T41" s="62" t="s">
        <v>9</v>
      </c>
      <c r="U41" s="62" t="s">
        <v>9</v>
      </c>
      <c r="V41" s="62" t="s">
        <v>9</v>
      </c>
      <c r="W41" s="62" t="s">
        <v>9</v>
      </c>
      <c r="X41" s="62" t="s">
        <v>9</v>
      </c>
    </row>
    <row r="42" spans="1:24" ht="15.75" x14ac:dyDescent="0.25">
      <c r="A42" s="3" t="s">
        <v>40</v>
      </c>
      <c r="B42" s="73" t="s">
        <v>81</v>
      </c>
      <c r="C42" s="62">
        <v>24</v>
      </c>
      <c r="D42" s="62">
        <f t="shared" si="12"/>
        <v>943266</v>
      </c>
      <c r="E42" s="62">
        <v>225851</v>
      </c>
      <c r="F42" s="62">
        <v>277</v>
      </c>
      <c r="G42" s="62">
        <f t="shared" si="13"/>
        <v>716985</v>
      </c>
      <c r="H42" s="62">
        <v>1196</v>
      </c>
      <c r="I42" s="62">
        <v>715789</v>
      </c>
      <c r="J42" s="62" t="s">
        <v>9</v>
      </c>
      <c r="K42" s="62" t="s">
        <v>9</v>
      </c>
      <c r="L42" s="62">
        <f t="shared" si="14"/>
        <v>430</v>
      </c>
      <c r="M42" s="62">
        <v>0</v>
      </c>
      <c r="N42" s="62">
        <v>430</v>
      </c>
      <c r="O42" s="62" t="s">
        <v>9</v>
      </c>
      <c r="P42" s="62" t="s">
        <v>9</v>
      </c>
      <c r="Q42" s="62">
        <v>0</v>
      </c>
      <c r="R42" s="61">
        <f t="shared" si="15"/>
        <v>0</v>
      </c>
      <c r="S42" s="62" t="s">
        <v>9</v>
      </c>
      <c r="T42" s="62" t="s">
        <v>9</v>
      </c>
      <c r="U42" s="62" t="s">
        <v>9</v>
      </c>
      <c r="V42" s="62" t="s">
        <v>9</v>
      </c>
      <c r="W42" s="62">
        <v>0</v>
      </c>
      <c r="X42" s="62">
        <v>0</v>
      </c>
    </row>
    <row r="43" spans="1:24" ht="15.75" x14ac:dyDescent="0.25">
      <c r="A43" s="3" t="s">
        <v>40</v>
      </c>
      <c r="B43" s="73" t="s">
        <v>13</v>
      </c>
      <c r="C43" s="62">
        <v>4</v>
      </c>
      <c r="D43" s="62">
        <f t="shared" si="12"/>
        <v>13477</v>
      </c>
      <c r="E43" s="62">
        <v>8478</v>
      </c>
      <c r="F43" s="62" t="s">
        <v>9</v>
      </c>
      <c r="G43" s="62">
        <f t="shared" si="13"/>
        <v>4999</v>
      </c>
      <c r="H43" s="62">
        <v>276</v>
      </c>
      <c r="I43" s="62">
        <v>4723</v>
      </c>
      <c r="J43" s="62" t="s">
        <v>9</v>
      </c>
      <c r="K43" s="62" t="s">
        <v>9</v>
      </c>
      <c r="L43" s="62">
        <f t="shared" si="14"/>
        <v>0</v>
      </c>
      <c r="M43" s="62" t="s">
        <v>9</v>
      </c>
      <c r="N43" s="62" t="s">
        <v>9</v>
      </c>
      <c r="O43" s="62" t="s">
        <v>9</v>
      </c>
      <c r="P43" s="62" t="s">
        <v>9</v>
      </c>
      <c r="Q43" s="62">
        <v>0</v>
      </c>
      <c r="R43" s="61">
        <f t="shared" si="15"/>
        <v>0</v>
      </c>
      <c r="S43" s="62" t="s">
        <v>9</v>
      </c>
      <c r="T43" s="62" t="s">
        <v>9</v>
      </c>
      <c r="U43" s="62" t="s">
        <v>9</v>
      </c>
      <c r="V43" s="62" t="s">
        <v>9</v>
      </c>
      <c r="W43" s="62" t="s">
        <v>9</v>
      </c>
      <c r="X43" s="62" t="s">
        <v>9</v>
      </c>
    </row>
    <row r="44" spans="1:24" ht="15.75" x14ac:dyDescent="0.25">
      <c r="A44" s="3" t="s">
        <v>40</v>
      </c>
      <c r="B44" s="73" t="s">
        <v>82</v>
      </c>
      <c r="C44" s="62">
        <v>2</v>
      </c>
      <c r="D44" s="62" t="str">
        <f t="shared" si="12"/>
        <v>*</v>
      </c>
      <c r="E44" s="62" t="s">
        <v>75</v>
      </c>
      <c r="F44" s="62" t="s">
        <v>75</v>
      </c>
      <c r="G44" s="62">
        <f t="shared" si="13"/>
        <v>0</v>
      </c>
      <c r="H44" s="62" t="s">
        <v>75</v>
      </c>
      <c r="I44" s="62" t="s">
        <v>75</v>
      </c>
      <c r="J44" s="62" t="s">
        <v>75</v>
      </c>
      <c r="K44" s="62" t="s">
        <v>75</v>
      </c>
      <c r="L44" s="62">
        <f t="shared" si="14"/>
        <v>0</v>
      </c>
      <c r="M44" s="62" t="s">
        <v>75</v>
      </c>
      <c r="N44" s="62" t="s">
        <v>75</v>
      </c>
      <c r="O44" s="62" t="s">
        <v>75</v>
      </c>
      <c r="P44" s="62" t="s">
        <v>75</v>
      </c>
      <c r="Q44" s="62">
        <v>0</v>
      </c>
      <c r="R44" s="61">
        <f t="shared" si="15"/>
        <v>0</v>
      </c>
      <c r="S44" s="62" t="s">
        <v>75</v>
      </c>
      <c r="T44" s="62" t="s">
        <v>75</v>
      </c>
      <c r="U44" s="62" t="s">
        <v>75</v>
      </c>
      <c r="V44" s="62" t="s">
        <v>75</v>
      </c>
      <c r="W44" s="62" t="s">
        <v>75</v>
      </c>
      <c r="X44" s="62" t="s">
        <v>75</v>
      </c>
    </row>
    <row r="45" spans="1:24" ht="15.75" x14ac:dyDescent="0.25">
      <c r="A45" s="3" t="s">
        <v>40</v>
      </c>
      <c r="B45" s="73" t="s">
        <v>83</v>
      </c>
      <c r="C45" s="62">
        <v>7</v>
      </c>
      <c r="D45" s="62">
        <f t="shared" si="12"/>
        <v>69308</v>
      </c>
      <c r="E45" s="62">
        <v>8525</v>
      </c>
      <c r="F45" s="62" t="s">
        <v>9</v>
      </c>
      <c r="G45" s="62">
        <f t="shared" si="13"/>
        <v>56909</v>
      </c>
      <c r="H45" s="62">
        <v>322</v>
      </c>
      <c r="I45" s="62">
        <v>56587</v>
      </c>
      <c r="J45" s="62" t="s">
        <v>9</v>
      </c>
      <c r="K45" s="62" t="s">
        <v>9</v>
      </c>
      <c r="L45" s="62">
        <f t="shared" si="14"/>
        <v>3874</v>
      </c>
      <c r="M45" s="62" t="s">
        <v>9</v>
      </c>
      <c r="N45" s="62">
        <v>3874</v>
      </c>
      <c r="O45" s="62" t="s">
        <v>9</v>
      </c>
      <c r="P45" s="62" t="s">
        <v>9</v>
      </c>
      <c r="Q45" s="62">
        <v>0</v>
      </c>
      <c r="R45" s="61">
        <f t="shared" si="15"/>
        <v>0</v>
      </c>
      <c r="S45" s="62" t="s">
        <v>9</v>
      </c>
      <c r="T45" s="62" t="s">
        <v>9</v>
      </c>
      <c r="U45" s="62" t="s">
        <v>9</v>
      </c>
      <c r="V45" s="62" t="s">
        <v>9</v>
      </c>
      <c r="W45" s="62" t="s">
        <v>9</v>
      </c>
      <c r="X45" s="62" t="s">
        <v>9</v>
      </c>
    </row>
    <row r="46" spans="1:24" ht="15.75" x14ac:dyDescent="0.25">
      <c r="A46" s="3" t="s">
        <v>40</v>
      </c>
      <c r="B46" s="73" t="s">
        <v>5</v>
      </c>
      <c r="C46" s="62">
        <v>10</v>
      </c>
      <c r="D46" s="62">
        <f t="shared" si="12"/>
        <v>17452</v>
      </c>
      <c r="E46" s="62">
        <v>15613</v>
      </c>
      <c r="F46" s="62">
        <v>2556</v>
      </c>
      <c r="G46" s="62">
        <f t="shared" si="13"/>
        <v>1731</v>
      </c>
      <c r="H46" s="62">
        <v>92</v>
      </c>
      <c r="I46" s="62">
        <v>1639</v>
      </c>
      <c r="J46" s="62" t="s">
        <v>9</v>
      </c>
      <c r="K46" s="62" t="s">
        <v>9</v>
      </c>
      <c r="L46" s="62">
        <f t="shared" si="14"/>
        <v>108</v>
      </c>
      <c r="M46" s="62" t="s">
        <v>9</v>
      </c>
      <c r="N46" s="62">
        <v>108</v>
      </c>
      <c r="O46" s="62" t="s">
        <v>9</v>
      </c>
      <c r="P46" s="62" t="s">
        <v>9</v>
      </c>
      <c r="Q46" s="62">
        <v>0</v>
      </c>
      <c r="R46" s="61">
        <f t="shared" si="15"/>
        <v>1015</v>
      </c>
      <c r="S46" s="62" t="s">
        <v>9</v>
      </c>
      <c r="T46" s="62" t="s">
        <v>9</v>
      </c>
      <c r="U46" s="62">
        <v>1015</v>
      </c>
      <c r="V46" s="62" t="s">
        <v>9</v>
      </c>
      <c r="W46" s="62" t="s">
        <v>9</v>
      </c>
      <c r="X46" s="62" t="s">
        <v>9</v>
      </c>
    </row>
    <row r="47" spans="1:24" ht="15.75" x14ac:dyDescent="0.25">
      <c r="A47" s="3" t="s">
        <v>40</v>
      </c>
      <c r="B47" s="73" t="s">
        <v>11</v>
      </c>
      <c r="C47" s="62">
        <v>1</v>
      </c>
      <c r="D47" s="62" t="str">
        <f t="shared" si="12"/>
        <v>*</v>
      </c>
      <c r="E47" s="62" t="s">
        <v>75</v>
      </c>
      <c r="F47" s="62" t="s">
        <v>75</v>
      </c>
      <c r="G47" s="62">
        <f t="shared" si="13"/>
        <v>0</v>
      </c>
      <c r="H47" s="62" t="s">
        <v>75</v>
      </c>
      <c r="I47" s="62" t="s">
        <v>75</v>
      </c>
      <c r="J47" s="62" t="s">
        <v>75</v>
      </c>
      <c r="K47" s="62" t="s">
        <v>75</v>
      </c>
      <c r="L47" s="62">
        <f t="shared" si="14"/>
        <v>0</v>
      </c>
      <c r="M47" s="62" t="s">
        <v>75</v>
      </c>
      <c r="N47" s="62" t="s">
        <v>75</v>
      </c>
      <c r="O47" s="62" t="s">
        <v>75</v>
      </c>
      <c r="P47" s="62" t="s">
        <v>75</v>
      </c>
      <c r="Q47" s="62">
        <v>0</v>
      </c>
      <c r="R47" s="61">
        <f t="shared" si="15"/>
        <v>0</v>
      </c>
      <c r="S47" s="62" t="s">
        <v>75</v>
      </c>
      <c r="T47" s="62" t="s">
        <v>75</v>
      </c>
      <c r="U47" s="62" t="s">
        <v>75</v>
      </c>
      <c r="V47" s="62" t="s">
        <v>75</v>
      </c>
      <c r="W47" s="62" t="s">
        <v>75</v>
      </c>
      <c r="X47" s="62" t="s">
        <v>75</v>
      </c>
    </row>
    <row r="48" spans="1:24" ht="15.75" x14ac:dyDescent="0.25">
      <c r="A48" s="3" t="s">
        <v>40</v>
      </c>
      <c r="B48" s="73" t="s">
        <v>6</v>
      </c>
      <c r="C48" s="62">
        <v>11</v>
      </c>
      <c r="D48" s="62">
        <f t="shared" si="12"/>
        <v>48932</v>
      </c>
      <c r="E48" s="62">
        <v>22534</v>
      </c>
      <c r="F48" s="62">
        <v>1638</v>
      </c>
      <c r="G48" s="62">
        <f t="shared" si="13"/>
        <v>23744</v>
      </c>
      <c r="H48" s="62">
        <v>1012</v>
      </c>
      <c r="I48" s="62">
        <v>22732</v>
      </c>
      <c r="J48" s="62" t="s">
        <v>9</v>
      </c>
      <c r="K48" s="62" t="s">
        <v>9</v>
      </c>
      <c r="L48" s="62">
        <f t="shared" si="14"/>
        <v>2654</v>
      </c>
      <c r="M48" s="62" t="s">
        <v>9</v>
      </c>
      <c r="N48" s="62">
        <v>2654</v>
      </c>
      <c r="O48" s="62">
        <v>0</v>
      </c>
      <c r="P48" s="62" t="s">
        <v>9</v>
      </c>
      <c r="Q48" s="62">
        <v>0</v>
      </c>
      <c r="R48" s="61">
        <f t="shared" si="15"/>
        <v>0</v>
      </c>
      <c r="S48" s="62" t="s">
        <v>9</v>
      </c>
      <c r="T48" s="62" t="s">
        <v>9</v>
      </c>
      <c r="U48" s="62" t="s">
        <v>9</v>
      </c>
      <c r="V48" s="62" t="s">
        <v>9</v>
      </c>
      <c r="W48" s="62" t="s">
        <v>9</v>
      </c>
      <c r="X48" s="62" t="s">
        <v>9</v>
      </c>
    </row>
    <row r="49" spans="1:24" ht="15.75" x14ac:dyDescent="0.25">
      <c r="A49" s="3" t="s">
        <v>40</v>
      </c>
      <c r="B49" s="73" t="s">
        <v>7</v>
      </c>
      <c r="C49" s="62">
        <v>3</v>
      </c>
      <c r="D49" s="62">
        <f t="shared" si="12"/>
        <v>37705</v>
      </c>
      <c r="E49" s="62">
        <v>27974</v>
      </c>
      <c r="F49" s="62">
        <v>227</v>
      </c>
      <c r="G49" s="62">
        <f t="shared" si="13"/>
        <v>5140</v>
      </c>
      <c r="H49" s="62" t="s">
        <v>9</v>
      </c>
      <c r="I49" s="62">
        <v>5140</v>
      </c>
      <c r="J49" s="62" t="s">
        <v>9</v>
      </c>
      <c r="K49" s="62" t="s">
        <v>9</v>
      </c>
      <c r="L49" s="62">
        <f t="shared" si="14"/>
        <v>4591</v>
      </c>
      <c r="M49" s="62" t="s">
        <v>9</v>
      </c>
      <c r="N49" s="62">
        <v>4591</v>
      </c>
      <c r="O49" s="62" t="s">
        <v>9</v>
      </c>
      <c r="P49" s="62" t="s">
        <v>9</v>
      </c>
      <c r="Q49" s="62">
        <v>0</v>
      </c>
      <c r="R49" s="61">
        <f t="shared" si="15"/>
        <v>0</v>
      </c>
      <c r="S49" s="62" t="s">
        <v>9</v>
      </c>
      <c r="T49" s="62" t="s">
        <v>9</v>
      </c>
      <c r="U49" s="62" t="s">
        <v>9</v>
      </c>
      <c r="V49" s="62" t="s">
        <v>9</v>
      </c>
      <c r="W49" s="62" t="s">
        <v>9</v>
      </c>
      <c r="X49" s="62" t="s">
        <v>9</v>
      </c>
    </row>
    <row r="50" spans="1:24" ht="15.75" x14ac:dyDescent="0.25">
      <c r="A50" s="3" t="s">
        <v>40</v>
      </c>
      <c r="B50" s="73" t="s">
        <v>84</v>
      </c>
      <c r="C50" s="62">
        <v>10</v>
      </c>
      <c r="D50" s="62">
        <f t="shared" si="12"/>
        <v>43207</v>
      </c>
      <c r="E50" s="62">
        <v>34556</v>
      </c>
      <c r="F50" s="62">
        <v>8266</v>
      </c>
      <c r="G50" s="62">
        <f t="shared" si="13"/>
        <v>4972</v>
      </c>
      <c r="H50" s="62" t="s">
        <v>9</v>
      </c>
      <c r="I50" s="62">
        <v>4972</v>
      </c>
      <c r="J50" s="62" t="s">
        <v>9</v>
      </c>
      <c r="K50" s="62" t="s">
        <v>9</v>
      </c>
      <c r="L50" s="62">
        <f t="shared" si="14"/>
        <v>3679</v>
      </c>
      <c r="M50" s="62">
        <v>164</v>
      </c>
      <c r="N50" s="62">
        <v>3515</v>
      </c>
      <c r="O50" s="62" t="s">
        <v>9</v>
      </c>
      <c r="P50" s="62" t="s">
        <v>9</v>
      </c>
      <c r="Q50" s="62">
        <v>0</v>
      </c>
      <c r="R50" s="61">
        <f t="shared" si="15"/>
        <v>88</v>
      </c>
      <c r="S50" s="62" t="s">
        <v>9</v>
      </c>
      <c r="T50" s="62" t="s">
        <v>9</v>
      </c>
      <c r="U50" s="62">
        <v>88</v>
      </c>
      <c r="V50" s="62" t="s">
        <v>9</v>
      </c>
      <c r="W50" s="62" t="s">
        <v>9</v>
      </c>
      <c r="X50" s="62" t="s">
        <v>9</v>
      </c>
    </row>
    <row r="51" spans="1:24" ht="15.75" x14ac:dyDescent="0.25">
      <c r="A51" s="65" t="s">
        <v>40</v>
      </c>
      <c r="B51" s="65" t="s">
        <v>36</v>
      </c>
      <c r="C51" s="66">
        <f>SUM(C41:C50)</f>
        <v>75</v>
      </c>
      <c r="D51" s="66">
        <f>E51+F51+G51+L51+R51</f>
        <v>1198598</v>
      </c>
      <c r="E51" s="67">
        <v>346183</v>
      </c>
      <c r="F51" s="66">
        <v>12968</v>
      </c>
      <c r="G51" s="66">
        <f>SUM(H51:K51)</f>
        <v>815187</v>
      </c>
      <c r="H51" s="67">
        <v>2898</v>
      </c>
      <c r="I51" s="67">
        <v>812289</v>
      </c>
      <c r="J51" s="67" t="s">
        <v>9</v>
      </c>
      <c r="K51" s="67" t="s">
        <v>9</v>
      </c>
      <c r="L51" s="66">
        <f>SUM(M51:Q51)</f>
        <v>23157</v>
      </c>
      <c r="M51" s="67">
        <v>164</v>
      </c>
      <c r="N51" s="69">
        <v>22993</v>
      </c>
      <c r="O51" s="69">
        <v>0</v>
      </c>
      <c r="P51" s="66" t="s">
        <v>9</v>
      </c>
      <c r="Q51" s="69">
        <v>0</v>
      </c>
      <c r="R51" s="66">
        <f>SUM(S51:X51)</f>
        <v>1103</v>
      </c>
      <c r="S51" s="69" t="s">
        <v>9</v>
      </c>
      <c r="T51" s="66" t="s">
        <v>9</v>
      </c>
      <c r="U51" s="69">
        <v>1103</v>
      </c>
      <c r="V51" s="69" t="s">
        <v>9</v>
      </c>
      <c r="W51" s="69">
        <v>0</v>
      </c>
      <c r="X51" s="69">
        <v>0</v>
      </c>
    </row>
    <row r="52" spans="1:24" ht="15.75" x14ac:dyDescent="0.25">
      <c r="A52" s="73"/>
      <c r="B52" s="73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</row>
    <row r="53" spans="1:24" ht="15.75" x14ac:dyDescent="0.25">
      <c r="A53" s="3" t="s">
        <v>74</v>
      </c>
      <c r="B53" s="73" t="s">
        <v>12</v>
      </c>
      <c r="C53" s="62">
        <v>3</v>
      </c>
      <c r="D53" s="62">
        <f t="shared" ref="D53:D62" si="16">IFERROR(E53+G53+L53,"*")</f>
        <v>30073</v>
      </c>
      <c r="E53" s="62">
        <v>14685</v>
      </c>
      <c r="F53" s="62" t="s">
        <v>9</v>
      </c>
      <c r="G53" s="62">
        <f t="shared" ref="G53:G62" si="17">SUM(H53:K53)</f>
        <v>0</v>
      </c>
      <c r="H53" s="62" t="s">
        <v>9</v>
      </c>
      <c r="I53" s="62" t="s">
        <v>9</v>
      </c>
      <c r="J53" s="62" t="s">
        <v>9</v>
      </c>
      <c r="K53" s="62" t="s">
        <v>9</v>
      </c>
      <c r="L53" s="62">
        <f t="shared" ref="L53:L62" si="18">SUM(M53:Q53)</f>
        <v>15388</v>
      </c>
      <c r="M53" s="62" t="s">
        <v>9</v>
      </c>
      <c r="N53" s="62">
        <v>15388</v>
      </c>
      <c r="O53" s="62" t="s">
        <v>9</v>
      </c>
      <c r="P53" s="62" t="s">
        <v>9</v>
      </c>
      <c r="Q53" s="62">
        <v>0</v>
      </c>
      <c r="R53" s="61">
        <f t="shared" ref="R53:R62" si="19">SUM(S53:X53)</f>
        <v>132447</v>
      </c>
      <c r="S53" s="62">
        <v>132447</v>
      </c>
      <c r="T53" s="62" t="s">
        <v>9</v>
      </c>
      <c r="U53" s="62" t="s">
        <v>9</v>
      </c>
      <c r="V53" s="62" t="s">
        <v>9</v>
      </c>
      <c r="W53" s="62" t="s">
        <v>9</v>
      </c>
      <c r="X53" s="62" t="s">
        <v>9</v>
      </c>
    </row>
    <row r="54" spans="1:24" ht="15.75" x14ac:dyDescent="0.25">
      <c r="A54" s="3" t="s">
        <v>74</v>
      </c>
      <c r="B54" s="73" t="s">
        <v>81</v>
      </c>
      <c r="C54" s="62">
        <v>6</v>
      </c>
      <c r="D54" s="62">
        <f t="shared" si="16"/>
        <v>278336</v>
      </c>
      <c r="E54" s="62">
        <v>86251</v>
      </c>
      <c r="F54" s="62">
        <v>32736</v>
      </c>
      <c r="G54" s="62">
        <f t="shared" si="17"/>
        <v>191439</v>
      </c>
      <c r="H54" s="62" t="s">
        <v>9</v>
      </c>
      <c r="I54" s="62">
        <v>191439</v>
      </c>
      <c r="J54" s="62" t="s">
        <v>9</v>
      </c>
      <c r="K54" s="62" t="s">
        <v>9</v>
      </c>
      <c r="L54" s="62">
        <f t="shared" si="18"/>
        <v>646</v>
      </c>
      <c r="M54" s="62" t="s">
        <v>9</v>
      </c>
      <c r="N54" s="62">
        <v>646</v>
      </c>
      <c r="O54" s="62" t="s">
        <v>9</v>
      </c>
      <c r="P54" s="62" t="s">
        <v>9</v>
      </c>
      <c r="Q54" s="62">
        <v>0</v>
      </c>
      <c r="R54" s="61">
        <f t="shared" si="19"/>
        <v>0</v>
      </c>
      <c r="S54" s="62" t="s">
        <v>9</v>
      </c>
      <c r="T54" s="62" t="s">
        <v>9</v>
      </c>
      <c r="U54" s="62" t="s">
        <v>9</v>
      </c>
      <c r="V54" s="62" t="s">
        <v>9</v>
      </c>
      <c r="W54" s="62" t="s">
        <v>9</v>
      </c>
      <c r="X54" s="62" t="s">
        <v>9</v>
      </c>
    </row>
    <row r="55" spans="1:24" ht="15.75" x14ac:dyDescent="0.25">
      <c r="A55" s="3" t="s">
        <v>74</v>
      </c>
      <c r="B55" s="73" t="s">
        <v>85</v>
      </c>
      <c r="C55" s="62">
        <v>2</v>
      </c>
      <c r="D55" s="62" t="str">
        <f t="shared" si="16"/>
        <v>*</v>
      </c>
      <c r="E55" s="62" t="s">
        <v>75</v>
      </c>
      <c r="F55" s="62" t="s">
        <v>75</v>
      </c>
      <c r="G55" s="62">
        <f t="shared" si="17"/>
        <v>0</v>
      </c>
      <c r="H55" s="62" t="s">
        <v>75</v>
      </c>
      <c r="I55" s="62" t="s">
        <v>75</v>
      </c>
      <c r="J55" s="62" t="s">
        <v>75</v>
      </c>
      <c r="K55" s="62" t="s">
        <v>75</v>
      </c>
      <c r="L55" s="62">
        <f t="shared" si="18"/>
        <v>0</v>
      </c>
      <c r="M55" s="62" t="s">
        <v>75</v>
      </c>
      <c r="N55" s="62" t="s">
        <v>75</v>
      </c>
      <c r="O55" s="62" t="s">
        <v>75</v>
      </c>
      <c r="P55" s="62" t="s">
        <v>75</v>
      </c>
      <c r="Q55" s="62">
        <v>0</v>
      </c>
      <c r="R55" s="61">
        <f t="shared" si="19"/>
        <v>0</v>
      </c>
      <c r="S55" s="62" t="s">
        <v>75</v>
      </c>
      <c r="T55" s="62" t="s">
        <v>75</v>
      </c>
      <c r="U55" s="62" t="s">
        <v>75</v>
      </c>
      <c r="V55" s="62" t="s">
        <v>75</v>
      </c>
      <c r="W55" s="62" t="s">
        <v>75</v>
      </c>
      <c r="X55" s="62" t="s">
        <v>75</v>
      </c>
    </row>
    <row r="56" spans="1:24" ht="15.75" x14ac:dyDescent="0.25">
      <c r="A56" s="3" t="s">
        <v>74</v>
      </c>
      <c r="B56" s="73" t="s">
        <v>82</v>
      </c>
      <c r="C56" s="62">
        <v>6</v>
      </c>
      <c r="D56" s="62">
        <f t="shared" si="16"/>
        <v>30479</v>
      </c>
      <c r="E56" s="62">
        <v>22235</v>
      </c>
      <c r="F56" s="62">
        <v>1357</v>
      </c>
      <c r="G56" s="62">
        <f t="shared" si="17"/>
        <v>8065</v>
      </c>
      <c r="H56" s="62">
        <v>644</v>
      </c>
      <c r="I56" s="62">
        <v>7421</v>
      </c>
      <c r="J56" s="62" t="s">
        <v>9</v>
      </c>
      <c r="K56" s="62" t="s">
        <v>9</v>
      </c>
      <c r="L56" s="62">
        <f t="shared" si="18"/>
        <v>179</v>
      </c>
      <c r="M56" s="62">
        <v>0</v>
      </c>
      <c r="N56" s="62">
        <v>179</v>
      </c>
      <c r="O56" s="62" t="s">
        <v>9</v>
      </c>
      <c r="P56" s="62" t="s">
        <v>9</v>
      </c>
      <c r="Q56" s="62">
        <v>0</v>
      </c>
      <c r="R56" s="61">
        <f t="shared" si="19"/>
        <v>34199</v>
      </c>
      <c r="S56" s="62" t="s">
        <v>9</v>
      </c>
      <c r="T56" s="62" t="s">
        <v>9</v>
      </c>
      <c r="U56" s="62">
        <v>5093</v>
      </c>
      <c r="V56" s="62" t="s">
        <v>9</v>
      </c>
      <c r="W56" s="62">
        <v>29106</v>
      </c>
      <c r="X56" s="62" t="s">
        <v>9</v>
      </c>
    </row>
    <row r="57" spans="1:24" ht="15.75" x14ac:dyDescent="0.25">
      <c r="A57" s="3" t="s">
        <v>74</v>
      </c>
      <c r="B57" s="73" t="s">
        <v>3</v>
      </c>
      <c r="C57" s="62">
        <v>1</v>
      </c>
      <c r="D57" s="62" t="str">
        <f t="shared" si="16"/>
        <v>*</v>
      </c>
      <c r="E57" s="62" t="s">
        <v>75</v>
      </c>
      <c r="F57" s="62">
        <v>450</v>
      </c>
      <c r="G57" s="62">
        <f t="shared" si="17"/>
        <v>0</v>
      </c>
      <c r="H57" s="62" t="s">
        <v>75</v>
      </c>
      <c r="I57" s="62" t="s">
        <v>75</v>
      </c>
      <c r="J57" s="62" t="s">
        <v>75</v>
      </c>
      <c r="K57" s="62" t="s">
        <v>75</v>
      </c>
      <c r="L57" s="62">
        <f t="shared" si="18"/>
        <v>0</v>
      </c>
      <c r="M57" s="62" t="s">
        <v>75</v>
      </c>
      <c r="N57" s="62" t="s">
        <v>75</v>
      </c>
      <c r="O57" s="62" t="s">
        <v>75</v>
      </c>
      <c r="P57" s="62" t="s">
        <v>75</v>
      </c>
      <c r="Q57" s="62">
        <v>0</v>
      </c>
      <c r="R57" s="61">
        <f t="shared" si="19"/>
        <v>0</v>
      </c>
      <c r="S57" s="62" t="s">
        <v>75</v>
      </c>
      <c r="T57" s="62" t="s">
        <v>75</v>
      </c>
      <c r="U57" s="62" t="s">
        <v>75</v>
      </c>
      <c r="V57" s="62" t="s">
        <v>75</v>
      </c>
      <c r="W57" s="62" t="s">
        <v>75</v>
      </c>
      <c r="X57" s="62" t="s">
        <v>75</v>
      </c>
    </row>
    <row r="58" spans="1:24" ht="15.75" x14ac:dyDescent="0.25">
      <c r="A58" s="3" t="s">
        <v>74</v>
      </c>
      <c r="B58" s="73" t="s">
        <v>83</v>
      </c>
      <c r="C58" s="62">
        <v>5</v>
      </c>
      <c r="D58" s="62">
        <f t="shared" si="16"/>
        <v>27816</v>
      </c>
      <c r="E58" s="62">
        <v>12463</v>
      </c>
      <c r="F58" s="62">
        <v>20738</v>
      </c>
      <c r="G58" s="62">
        <f t="shared" si="17"/>
        <v>14205</v>
      </c>
      <c r="H58" s="62">
        <v>0</v>
      </c>
      <c r="I58" s="62">
        <v>14205</v>
      </c>
      <c r="J58" s="62" t="s">
        <v>9</v>
      </c>
      <c r="K58" s="62" t="s">
        <v>9</v>
      </c>
      <c r="L58" s="62">
        <f t="shared" si="18"/>
        <v>1148</v>
      </c>
      <c r="M58" s="62" t="s">
        <v>9</v>
      </c>
      <c r="N58" s="62">
        <v>1148</v>
      </c>
      <c r="O58" s="62" t="s">
        <v>9</v>
      </c>
      <c r="P58" s="62" t="s">
        <v>9</v>
      </c>
      <c r="Q58" s="62">
        <v>0</v>
      </c>
      <c r="R58" s="61">
        <f t="shared" si="19"/>
        <v>2940</v>
      </c>
      <c r="S58" s="62" t="s">
        <v>9</v>
      </c>
      <c r="T58" s="62" t="s">
        <v>9</v>
      </c>
      <c r="U58" s="62" t="s">
        <v>9</v>
      </c>
      <c r="V58" s="62">
        <v>0</v>
      </c>
      <c r="W58" s="62">
        <v>2940</v>
      </c>
      <c r="X58" s="62" t="s">
        <v>9</v>
      </c>
    </row>
    <row r="59" spans="1:24" ht="15.75" x14ac:dyDescent="0.25">
      <c r="A59" s="3" t="s">
        <v>74</v>
      </c>
      <c r="B59" s="73" t="s">
        <v>5</v>
      </c>
      <c r="C59" s="62">
        <v>10</v>
      </c>
      <c r="D59" s="62">
        <f t="shared" si="16"/>
        <v>197865</v>
      </c>
      <c r="E59" s="62">
        <v>154452</v>
      </c>
      <c r="F59" s="62" t="s">
        <v>75</v>
      </c>
      <c r="G59" s="62">
        <f t="shared" si="17"/>
        <v>37875</v>
      </c>
      <c r="H59" s="62">
        <v>8648</v>
      </c>
      <c r="I59" s="62">
        <v>29227</v>
      </c>
      <c r="J59" s="62" t="s">
        <v>9</v>
      </c>
      <c r="K59" s="62" t="s">
        <v>9</v>
      </c>
      <c r="L59" s="62">
        <f t="shared" si="18"/>
        <v>5538</v>
      </c>
      <c r="M59" s="62">
        <v>0</v>
      </c>
      <c r="N59" s="62">
        <v>5416</v>
      </c>
      <c r="O59" s="62">
        <v>122</v>
      </c>
      <c r="P59" s="62" t="s">
        <v>9</v>
      </c>
      <c r="Q59" s="62">
        <v>0</v>
      </c>
      <c r="R59" s="61">
        <f t="shared" si="19"/>
        <v>630</v>
      </c>
      <c r="S59" s="62" t="s">
        <v>9</v>
      </c>
      <c r="T59" s="62" t="s">
        <v>9</v>
      </c>
      <c r="U59" s="62">
        <v>630</v>
      </c>
      <c r="V59" s="62" t="s">
        <v>9</v>
      </c>
      <c r="W59" s="62" t="s">
        <v>9</v>
      </c>
      <c r="X59" s="62" t="s">
        <v>9</v>
      </c>
    </row>
    <row r="60" spans="1:24" ht="15.75" x14ac:dyDescent="0.25">
      <c r="A60" s="3" t="s">
        <v>74</v>
      </c>
      <c r="B60" s="73" t="s">
        <v>10</v>
      </c>
      <c r="C60" s="62">
        <v>1</v>
      </c>
      <c r="D60" s="62" t="str">
        <f t="shared" si="16"/>
        <v>*</v>
      </c>
      <c r="E60" s="62" t="s">
        <v>75</v>
      </c>
      <c r="F60" s="62" t="s">
        <v>9</v>
      </c>
      <c r="G60" s="62">
        <f t="shared" si="17"/>
        <v>0</v>
      </c>
      <c r="H60" s="62" t="s">
        <v>75</v>
      </c>
      <c r="I60" s="62" t="s">
        <v>75</v>
      </c>
      <c r="J60" s="62" t="s">
        <v>75</v>
      </c>
      <c r="K60" s="62" t="s">
        <v>75</v>
      </c>
      <c r="L60" s="62">
        <f t="shared" si="18"/>
        <v>0</v>
      </c>
      <c r="M60" s="62" t="s">
        <v>75</v>
      </c>
      <c r="N60" s="62" t="s">
        <v>75</v>
      </c>
      <c r="O60" s="62" t="s">
        <v>75</v>
      </c>
      <c r="P60" s="62" t="s">
        <v>75</v>
      </c>
      <c r="Q60" s="62">
        <v>0</v>
      </c>
      <c r="R60" s="61">
        <f t="shared" si="19"/>
        <v>0</v>
      </c>
      <c r="S60" s="62" t="s">
        <v>75</v>
      </c>
      <c r="T60" s="62" t="s">
        <v>75</v>
      </c>
      <c r="U60" s="62" t="s">
        <v>75</v>
      </c>
      <c r="V60" s="62" t="s">
        <v>75</v>
      </c>
      <c r="W60" s="62" t="s">
        <v>75</v>
      </c>
      <c r="X60" s="62" t="s">
        <v>75</v>
      </c>
    </row>
    <row r="61" spans="1:24" ht="15.75" x14ac:dyDescent="0.25">
      <c r="A61" s="3" t="s">
        <v>74</v>
      </c>
      <c r="B61" s="73" t="s">
        <v>6</v>
      </c>
      <c r="C61" s="62">
        <v>3</v>
      </c>
      <c r="D61" s="62">
        <f t="shared" si="16"/>
        <v>10885</v>
      </c>
      <c r="E61" s="62">
        <v>3152</v>
      </c>
      <c r="F61" s="62">
        <v>353</v>
      </c>
      <c r="G61" s="62">
        <f t="shared" si="17"/>
        <v>5868</v>
      </c>
      <c r="H61" s="62" t="s">
        <v>9</v>
      </c>
      <c r="I61" s="62">
        <v>5868</v>
      </c>
      <c r="J61" s="62" t="s">
        <v>9</v>
      </c>
      <c r="K61" s="62" t="s">
        <v>9</v>
      </c>
      <c r="L61" s="62">
        <f t="shared" si="18"/>
        <v>1865</v>
      </c>
      <c r="M61" s="62" t="s">
        <v>9</v>
      </c>
      <c r="N61" s="62">
        <v>1865</v>
      </c>
      <c r="O61" s="62" t="s">
        <v>9</v>
      </c>
      <c r="P61" s="62" t="s">
        <v>9</v>
      </c>
      <c r="Q61" s="62">
        <v>0</v>
      </c>
      <c r="R61" s="61">
        <f t="shared" si="19"/>
        <v>0</v>
      </c>
      <c r="S61" s="62" t="s">
        <v>9</v>
      </c>
      <c r="T61" s="62" t="s">
        <v>9</v>
      </c>
      <c r="U61" s="62" t="s">
        <v>9</v>
      </c>
      <c r="V61" s="62" t="s">
        <v>9</v>
      </c>
      <c r="W61" s="62" t="s">
        <v>9</v>
      </c>
      <c r="X61" s="62" t="s">
        <v>9</v>
      </c>
    </row>
    <row r="62" spans="1:24" ht="15.75" x14ac:dyDescent="0.25">
      <c r="A62" s="3" t="s">
        <v>74</v>
      </c>
      <c r="B62" s="73" t="s">
        <v>86</v>
      </c>
      <c r="C62" s="62">
        <v>2</v>
      </c>
      <c r="D62" s="62" t="str">
        <f t="shared" si="16"/>
        <v>*</v>
      </c>
      <c r="E62" s="62" t="s">
        <v>75</v>
      </c>
      <c r="F62" s="62"/>
      <c r="G62" s="62">
        <f t="shared" si="17"/>
        <v>0</v>
      </c>
      <c r="H62" s="62" t="s">
        <v>75</v>
      </c>
      <c r="I62" s="62" t="s">
        <v>75</v>
      </c>
      <c r="J62" s="62" t="s">
        <v>75</v>
      </c>
      <c r="K62" s="62" t="s">
        <v>75</v>
      </c>
      <c r="L62" s="62">
        <f t="shared" si="18"/>
        <v>0</v>
      </c>
      <c r="M62" s="62" t="s">
        <v>75</v>
      </c>
      <c r="N62" s="62" t="s">
        <v>75</v>
      </c>
      <c r="O62" s="62" t="s">
        <v>75</v>
      </c>
      <c r="P62" s="62" t="s">
        <v>75</v>
      </c>
      <c r="Q62" s="62">
        <v>0</v>
      </c>
      <c r="R62" s="61">
        <f t="shared" si="19"/>
        <v>0</v>
      </c>
      <c r="S62" s="62" t="s">
        <v>75</v>
      </c>
      <c r="T62" s="62" t="s">
        <v>75</v>
      </c>
      <c r="U62" s="62" t="s">
        <v>75</v>
      </c>
      <c r="V62" s="62" t="s">
        <v>75</v>
      </c>
      <c r="W62" s="62" t="s">
        <v>75</v>
      </c>
      <c r="X62" s="62" t="s">
        <v>75</v>
      </c>
    </row>
    <row r="63" spans="1:24" ht="15.75" x14ac:dyDescent="0.25">
      <c r="A63" s="65" t="s">
        <v>74</v>
      </c>
      <c r="B63" s="65" t="s">
        <v>36</v>
      </c>
      <c r="C63" s="66">
        <f>SUM(C53:C62)</f>
        <v>39</v>
      </c>
      <c r="D63" s="66">
        <f>E63+F63+G63+L63+R63</f>
        <v>822688</v>
      </c>
      <c r="E63" s="67">
        <v>299702</v>
      </c>
      <c r="F63" s="66">
        <v>60279</v>
      </c>
      <c r="G63" s="66">
        <f>SUM(H63:K63)</f>
        <v>262060</v>
      </c>
      <c r="H63" s="67">
        <v>9292</v>
      </c>
      <c r="I63" s="67">
        <v>252768</v>
      </c>
      <c r="J63" s="67" t="s">
        <v>9</v>
      </c>
      <c r="K63" s="67" t="s">
        <v>9</v>
      </c>
      <c r="L63" s="66">
        <f>SUM(M63:Q63)</f>
        <v>24765</v>
      </c>
      <c r="M63" s="67">
        <v>0</v>
      </c>
      <c r="N63" s="69">
        <v>24643</v>
      </c>
      <c r="O63" s="69">
        <v>122</v>
      </c>
      <c r="P63" s="66" t="s">
        <v>9</v>
      </c>
      <c r="Q63" s="69">
        <v>0</v>
      </c>
      <c r="R63" s="66">
        <f>SUM(S63:X63)</f>
        <v>175882</v>
      </c>
      <c r="S63" s="69">
        <v>132447</v>
      </c>
      <c r="T63" s="66" t="s">
        <v>9</v>
      </c>
      <c r="U63" s="69">
        <v>8890</v>
      </c>
      <c r="V63" s="69">
        <v>0</v>
      </c>
      <c r="W63" s="69">
        <v>34545</v>
      </c>
      <c r="X63" s="69" t="s">
        <v>9</v>
      </c>
    </row>
    <row r="64" spans="1:24" ht="15.75" x14ac:dyDescent="0.25">
      <c r="A64" s="73"/>
      <c r="B64" s="73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</row>
    <row r="65" spans="1:24" ht="15.75" x14ac:dyDescent="0.25">
      <c r="A65" s="3" t="s">
        <v>45</v>
      </c>
      <c r="B65" s="73" t="s">
        <v>12</v>
      </c>
      <c r="C65" s="62">
        <v>3</v>
      </c>
      <c r="D65" s="62">
        <f t="shared" ref="D65:D74" si="20">IFERROR(E65+G65+L65,"*")</f>
        <v>29430</v>
      </c>
      <c r="E65" s="62">
        <v>3568</v>
      </c>
      <c r="F65" s="62" t="s">
        <v>9</v>
      </c>
      <c r="G65" s="62">
        <f t="shared" ref="G65:G74" si="21">SUM(H65:K65)</f>
        <v>0</v>
      </c>
      <c r="H65" s="62" t="s">
        <v>9</v>
      </c>
      <c r="I65" s="62" t="s">
        <v>9</v>
      </c>
      <c r="J65" s="62" t="s">
        <v>9</v>
      </c>
      <c r="K65" s="62" t="s">
        <v>9</v>
      </c>
      <c r="L65" s="62">
        <f t="shared" ref="L65:L74" si="22">SUM(M65:Q65)</f>
        <v>25862</v>
      </c>
      <c r="M65" s="62" t="s">
        <v>9</v>
      </c>
      <c r="N65" s="62">
        <v>25862</v>
      </c>
      <c r="O65" s="62" t="s">
        <v>9</v>
      </c>
      <c r="P65" s="62" t="s">
        <v>9</v>
      </c>
      <c r="Q65" s="62">
        <v>0</v>
      </c>
      <c r="R65" s="61">
        <f t="shared" ref="R65:R74" si="23">SUM(S65:X65)</f>
        <v>0</v>
      </c>
      <c r="S65" s="62" t="s">
        <v>9</v>
      </c>
      <c r="T65" s="62" t="s">
        <v>9</v>
      </c>
      <c r="U65" s="62" t="s">
        <v>9</v>
      </c>
      <c r="V65" s="62" t="s">
        <v>9</v>
      </c>
      <c r="W65" s="62" t="s">
        <v>9</v>
      </c>
      <c r="X65" s="62" t="s">
        <v>9</v>
      </c>
    </row>
    <row r="66" spans="1:24" ht="15.75" x14ac:dyDescent="0.25">
      <c r="A66" s="3" t="s">
        <v>45</v>
      </c>
      <c r="B66" s="73" t="s">
        <v>81</v>
      </c>
      <c r="C66" s="62">
        <v>4</v>
      </c>
      <c r="D66" s="62">
        <f t="shared" si="20"/>
        <v>78268</v>
      </c>
      <c r="E66" s="62">
        <v>43188</v>
      </c>
      <c r="F66" s="62">
        <v>179</v>
      </c>
      <c r="G66" s="62">
        <f t="shared" si="21"/>
        <v>35080</v>
      </c>
      <c r="H66" s="62">
        <v>0</v>
      </c>
      <c r="I66" s="62">
        <v>35080</v>
      </c>
      <c r="J66" s="62" t="s">
        <v>9</v>
      </c>
      <c r="K66" s="62" t="s">
        <v>9</v>
      </c>
      <c r="L66" s="62">
        <f t="shared" si="22"/>
        <v>0</v>
      </c>
      <c r="M66" s="62" t="s">
        <v>9</v>
      </c>
      <c r="N66" s="62">
        <v>0</v>
      </c>
      <c r="O66" s="62" t="s">
        <v>9</v>
      </c>
      <c r="P66" s="62" t="s">
        <v>9</v>
      </c>
      <c r="Q66" s="62">
        <v>0</v>
      </c>
      <c r="R66" s="61">
        <f t="shared" si="23"/>
        <v>0</v>
      </c>
      <c r="S66" s="62" t="s">
        <v>9</v>
      </c>
      <c r="T66" s="62" t="s">
        <v>9</v>
      </c>
      <c r="U66" s="62" t="s">
        <v>9</v>
      </c>
      <c r="V66" s="62" t="s">
        <v>9</v>
      </c>
      <c r="W66" s="62" t="s">
        <v>9</v>
      </c>
      <c r="X66" s="62" t="s">
        <v>9</v>
      </c>
    </row>
    <row r="67" spans="1:24" ht="15.75" x14ac:dyDescent="0.25">
      <c r="A67" s="3" t="s">
        <v>45</v>
      </c>
      <c r="B67" s="73" t="s">
        <v>82</v>
      </c>
      <c r="C67" s="62">
        <v>1</v>
      </c>
      <c r="D67" s="62" t="str">
        <f t="shared" si="20"/>
        <v>*</v>
      </c>
      <c r="E67" s="62" t="s">
        <v>75</v>
      </c>
      <c r="F67" s="62" t="s">
        <v>75</v>
      </c>
      <c r="G67" s="62">
        <f t="shared" si="21"/>
        <v>0</v>
      </c>
      <c r="H67" s="62" t="s">
        <v>75</v>
      </c>
      <c r="I67" s="62" t="s">
        <v>75</v>
      </c>
      <c r="J67" s="62" t="s">
        <v>75</v>
      </c>
      <c r="K67" s="62" t="s">
        <v>75</v>
      </c>
      <c r="L67" s="62">
        <f t="shared" si="22"/>
        <v>0</v>
      </c>
      <c r="M67" s="62" t="s">
        <v>75</v>
      </c>
      <c r="N67" s="62" t="s">
        <v>75</v>
      </c>
      <c r="O67" s="62" t="s">
        <v>75</v>
      </c>
      <c r="P67" s="62" t="s">
        <v>75</v>
      </c>
      <c r="Q67" s="62">
        <v>0</v>
      </c>
      <c r="R67" s="61">
        <f t="shared" si="23"/>
        <v>0</v>
      </c>
      <c r="S67" s="62" t="s">
        <v>75</v>
      </c>
      <c r="T67" s="62" t="s">
        <v>75</v>
      </c>
      <c r="U67" s="62" t="s">
        <v>75</v>
      </c>
      <c r="V67" s="62" t="s">
        <v>75</v>
      </c>
      <c r="W67" s="62" t="s">
        <v>75</v>
      </c>
      <c r="X67" s="62" t="s">
        <v>75</v>
      </c>
    </row>
    <row r="68" spans="1:24" ht="15.75" x14ac:dyDescent="0.25">
      <c r="A68" s="3" t="s">
        <v>45</v>
      </c>
      <c r="B68" s="73" t="s">
        <v>4</v>
      </c>
      <c r="C68" s="62">
        <v>4</v>
      </c>
      <c r="D68" s="62">
        <f t="shared" si="20"/>
        <v>15905</v>
      </c>
      <c r="E68" s="62">
        <v>5948</v>
      </c>
      <c r="F68" s="62" t="s">
        <v>9</v>
      </c>
      <c r="G68" s="62">
        <f t="shared" si="21"/>
        <v>9634</v>
      </c>
      <c r="H68" s="62">
        <v>920</v>
      </c>
      <c r="I68" s="62">
        <v>8714</v>
      </c>
      <c r="J68" s="62" t="s">
        <v>9</v>
      </c>
      <c r="K68" s="62" t="s">
        <v>9</v>
      </c>
      <c r="L68" s="62">
        <f t="shared" si="22"/>
        <v>323</v>
      </c>
      <c r="M68" s="62" t="s">
        <v>9</v>
      </c>
      <c r="N68" s="62">
        <v>323</v>
      </c>
      <c r="O68" s="62">
        <v>0</v>
      </c>
      <c r="P68" s="62" t="s">
        <v>9</v>
      </c>
      <c r="Q68" s="62">
        <v>0</v>
      </c>
      <c r="R68" s="61">
        <f t="shared" si="23"/>
        <v>0</v>
      </c>
      <c r="S68" s="62" t="s">
        <v>9</v>
      </c>
      <c r="T68" s="62" t="s">
        <v>9</v>
      </c>
      <c r="U68" s="62" t="s">
        <v>9</v>
      </c>
      <c r="V68" s="62" t="s">
        <v>9</v>
      </c>
      <c r="W68" s="62" t="s">
        <v>9</v>
      </c>
      <c r="X68" s="62" t="s">
        <v>9</v>
      </c>
    </row>
    <row r="69" spans="1:24" ht="15.75" x14ac:dyDescent="0.25">
      <c r="A69" s="3" t="s">
        <v>45</v>
      </c>
      <c r="B69" s="73" t="s">
        <v>5</v>
      </c>
      <c r="C69" s="62">
        <v>8</v>
      </c>
      <c r="D69" s="62">
        <f t="shared" si="20"/>
        <v>32017</v>
      </c>
      <c r="E69" s="62">
        <v>19999</v>
      </c>
      <c r="F69" s="62">
        <v>527</v>
      </c>
      <c r="G69" s="62">
        <f t="shared" si="21"/>
        <v>11444</v>
      </c>
      <c r="H69" s="62" t="s">
        <v>9</v>
      </c>
      <c r="I69" s="62">
        <v>11444</v>
      </c>
      <c r="J69" s="62" t="s">
        <v>9</v>
      </c>
      <c r="K69" s="62" t="s">
        <v>9</v>
      </c>
      <c r="L69" s="62">
        <f t="shared" si="22"/>
        <v>574</v>
      </c>
      <c r="M69" s="62" t="s">
        <v>9</v>
      </c>
      <c r="N69" s="62">
        <v>574</v>
      </c>
      <c r="O69" s="62" t="s">
        <v>9</v>
      </c>
      <c r="P69" s="62" t="s">
        <v>9</v>
      </c>
      <c r="Q69" s="62">
        <v>0</v>
      </c>
      <c r="R69" s="61">
        <f t="shared" si="23"/>
        <v>0</v>
      </c>
      <c r="S69" s="62" t="s">
        <v>9</v>
      </c>
      <c r="T69" s="62" t="s">
        <v>9</v>
      </c>
      <c r="U69" s="62" t="s">
        <v>9</v>
      </c>
      <c r="V69" s="62" t="s">
        <v>9</v>
      </c>
      <c r="W69" s="62" t="s">
        <v>9</v>
      </c>
      <c r="X69" s="62" t="s">
        <v>9</v>
      </c>
    </row>
    <row r="70" spans="1:24" ht="15.75" x14ac:dyDescent="0.25">
      <c r="A70" s="3" t="s">
        <v>45</v>
      </c>
      <c r="B70" s="73" t="s">
        <v>10</v>
      </c>
      <c r="C70" s="62">
        <v>2</v>
      </c>
      <c r="D70" s="62" t="str">
        <f t="shared" si="20"/>
        <v>*</v>
      </c>
      <c r="E70" s="62" t="s">
        <v>75</v>
      </c>
      <c r="F70" s="62" t="s">
        <v>75</v>
      </c>
      <c r="G70" s="62">
        <f t="shared" si="21"/>
        <v>0</v>
      </c>
      <c r="H70" s="62" t="s">
        <v>75</v>
      </c>
      <c r="I70" s="62" t="s">
        <v>75</v>
      </c>
      <c r="J70" s="62" t="s">
        <v>75</v>
      </c>
      <c r="K70" s="62" t="s">
        <v>75</v>
      </c>
      <c r="L70" s="62">
        <f t="shared" si="22"/>
        <v>0</v>
      </c>
      <c r="M70" s="62" t="s">
        <v>75</v>
      </c>
      <c r="N70" s="62" t="s">
        <v>75</v>
      </c>
      <c r="O70" s="62" t="s">
        <v>75</v>
      </c>
      <c r="P70" s="62" t="s">
        <v>75</v>
      </c>
      <c r="Q70" s="62">
        <v>0</v>
      </c>
      <c r="R70" s="61">
        <f t="shared" si="23"/>
        <v>0</v>
      </c>
      <c r="S70" s="62" t="s">
        <v>75</v>
      </c>
      <c r="T70" s="62" t="s">
        <v>75</v>
      </c>
      <c r="U70" s="62" t="s">
        <v>75</v>
      </c>
      <c r="V70" s="62" t="s">
        <v>75</v>
      </c>
      <c r="W70" s="62" t="s">
        <v>75</v>
      </c>
      <c r="X70" s="62" t="s">
        <v>75</v>
      </c>
    </row>
    <row r="71" spans="1:24" ht="15.75" x14ac:dyDescent="0.25">
      <c r="A71" s="3" t="s">
        <v>45</v>
      </c>
      <c r="B71" s="73" t="s">
        <v>11</v>
      </c>
      <c r="C71" s="62">
        <v>1</v>
      </c>
      <c r="D71" s="62" t="str">
        <f t="shared" si="20"/>
        <v>*</v>
      </c>
      <c r="E71" s="62" t="s">
        <v>75</v>
      </c>
      <c r="F71" s="62" t="s">
        <v>75</v>
      </c>
      <c r="G71" s="62">
        <f t="shared" si="21"/>
        <v>0</v>
      </c>
      <c r="H71" s="62" t="s">
        <v>75</v>
      </c>
      <c r="I71" s="62" t="s">
        <v>75</v>
      </c>
      <c r="J71" s="62" t="s">
        <v>75</v>
      </c>
      <c r="K71" s="62" t="s">
        <v>75</v>
      </c>
      <c r="L71" s="62">
        <f t="shared" si="22"/>
        <v>0</v>
      </c>
      <c r="M71" s="62" t="s">
        <v>75</v>
      </c>
      <c r="N71" s="62" t="s">
        <v>75</v>
      </c>
      <c r="O71" s="62" t="s">
        <v>75</v>
      </c>
      <c r="P71" s="62" t="s">
        <v>75</v>
      </c>
      <c r="Q71" s="62">
        <v>0</v>
      </c>
      <c r="R71" s="61">
        <f t="shared" si="23"/>
        <v>0</v>
      </c>
      <c r="S71" s="62" t="s">
        <v>75</v>
      </c>
      <c r="T71" s="62" t="s">
        <v>75</v>
      </c>
      <c r="U71" s="62" t="s">
        <v>75</v>
      </c>
      <c r="V71" s="62" t="s">
        <v>75</v>
      </c>
      <c r="W71" s="62" t="s">
        <v>75</v>
      </c>
      <c r="X71" s="62" t="s">
        <v>75</v>
      </c>
    </row>
    <row r="72" spans="1:24" ht="15.75" x14ac:dyDescent="0.25">
      <c r="A72" s="3" t="s">
        <v>45</v>
      </c>
      <c r="B72" s="73" t="s">
        <v>6</v>
      </c>
      <c r="C72" s="62">
        <v>10</v>
      </c>
      <c r="D72" s="62">
        <f t="shared" si="20"/>
        <v>34671</v>
      </c>
      <c r="E72" s="62">
        <v>16849</v>
      </c>
      <c r="F72" s="62">
        <v>443</v>
      </c>
      <c r="G72" s="62">
        <f t="shared" si="21"/>
        <v>16567</v>
      </c>
      <c r="H72" s="62">
        <v>46</v>
      </c>
      <c r="I72" s="62">
        <v>16521</v>
      </c>
      <c r="J72" s="62" t="s">
        <v>9</v>
      </c>
      <c r="K72" s="62" t="s">
        <v>9</v>
      </c>
      <c r="L72" s="62">
        <f t="shared" si="22"/>
        <v>1255</v>
      </c>
      <c r="M72" s="62" t="s">
        <v>9</v>
      </c>
      <c r="N72" s="62">
        <v>1255</v>
      </c>
      <c r="O72" s="62">
        <v>0</v>
      </c>
      <c r="P72" s="62" t="s">
        <v>9</v>
      </c>
      <c r="Q72" s="62">
        <v>0</v>
      </c>
      <c r="R72" s="61">
        <f t="shared" si="23"/>
        <v>0</v>
      </c>
      <c r="S72" s="62" t="s">
        <v>9</v>
      </c>
      <c r="T72" s="62" t="s">
        <v>9</v>
      </c>
      <c r="U72" s="62" t="s">
        <v>9</v>
      </c>
      <c r="V72" s="62" t="s">
        <v>9</v>
      </c>
      <c r="W72" s="62" t="s">
        <v>9</v>
      </c>
      <c r="X72" s="62" t="s">
        <v>9</v>
      </c>
    </row>
    <row r="73" spans="1:24" ht="15" customHeight="1" x14ac:dyDescent="0.25">
      <c r="A73" s="3" t="s">
        <v>45</v>
      </c>
      <c r="B73" s="73" t="s">
        <v>7</v>
      </c>
      <c r="C73" s="62">
        <v>1</v>
      </c>
      <c r="D73" s="62" t="str">
        <f t="shared" si="20"/>
        <v>*</v>
      </c>
      <c r="E73" s="62" t="s">
        <v>75</v>
      </c>
      <c r="F73" s="62" t="s">
        <v>75</v>
      </c>
      <c r="G73" s="62">
        <f t="shared" si="21"/>
        <v>0</v>
      </c>
      <c r="H73" s="62" t="s">
        <v>75</v>
      </c>
      <c r="I73" s="62" t="s">
        <v>75</v>
      </c>
      <c r="J73" s="62" t="s">
        <v>75</v>
      </c>
      <c r="K73" s="62" t="s">
        <v>75</v>
      </c>
      <c r="L73" s="62">
        <f t="shared" si="22"/>
        <v>0</v>
      </c>
      <c r="M73" s="62" t="s">
        <v>75</v>
      </c>
      <c r="N73" s="62" t="s">
        <v>75</v>
      </c>
      <c r="O73" s="62" t="s">
        <v>75</v>
      </c>
      <c r="P73" s="62" t="s">
        <v>75</v>
      </c>
      <c r="Q73" s="62">
        <v>0</v>
      </c>
      <c r="R73" s="61">
        <f t="shared" si="23"/>
        <v>0</v>
      </c>
      <c r="S73" s="62" t="s">
        <v>75</v>
      </c>
      <c r="T73" s="62" t="s">
        <v>75</v>
      </c>
      <c r="U73" s="62" t="s">
        <v>75</v>
      </c>
      <c r="V73" s="62" t="s">
        <v>75</v>
      </c>
      <c r="W73" s="62" t="s">
        <v>75</v>
      </c>
      <c r="X73" s="62" t="s">
        <v>75</v>
      </c>
    </row>
    <row r="74" spans="1:24" ht="15.75" x14ac:dyDescent="0.25">
      <c r="A74" s="3" t="s">
        <v>45</v>
      </c>
      <c r="B74" s="73" t="s">
        <v>8</v>
      </c>
      <c r="C74" s="62">
        <v>1</v>
      </c>
      <c r="D74" s="62" t="str">
        <f t="shared" si="20"/>
        <v>*</v>
      </c>
      <c r="E74" s="62" t="s">
        <v>75</v>
      </c>
      <c r="F74" s="62" t="s">
        <v>75</v>
      </c>
      <c r="G74" s="62">
        <f t="shared" si="21"/>
        <v>0</v>
      </c>
      <c r="H74" s="62" t="s">
        <v>75</v>
      </c>
      <c r="I74" s="62" t="s">
        <v>75</v>
      </c>
      <c r="J74" s="62" t="s">
        <v>75</v>
      </c>
      <c r="K74" s="62" t="s">
        <v>75</v>
      </c>
      <c r="L74" s="62">
        <f t="shared" si="22"/>
        <v>0</v>
      </c>
      <c r="M74" s="62" t="s">
        <v>75</v>
      </c>
      <c r="N74" s="62" t="s">
        <v>75</v>
      </c>
      <c r="O74" s="62" t="s">
        <v>75</v>
      </c>
      <c r="P74" s="62" t="s">
        <v>75</v>
      </c>
      <c r="Q74" s="62">
        <v>0</v>
      </c>
      <c r="R74" s="61">
        <f t="shared" si="23"/>
        <v>0</v>
      </c>
      <c r="S74" s="62" t="s">
        <v>75</v>
      </c>
      <c r="T74" s="62" t="s">
        <v>75</v>
      </c>
      <c r="U74" s="62" t="s">
        <v>75</v>
      </c>
      <c r="V74" s="62" t="s">
        <v>75</v>
      </c>
      <c r="W74" s="62" t="s">
        <v>75</v>
      </c>
      <c r="X74" s="62" t="s">
        <v>75</v>
      </c>
    </row>
    <row r="75" spans="1:24" ht="15.75" x14ac:dyDescent="0.25">
      <c r="A75" s="65" t="s">
        <v>45</v>
      </c>
      <c r="B75" s="65" t="s">
        <v>36</v>
      </c>
      <c r="C75" s="66">
        <f>SUM(C65:C74)</f>
        <v>35</v>
      </c>
      <c r="D75" s="66">
        <f>E75+F75+G75+L75+R75</f>
        <v>261213</v>
      </c>
      <c r="E75" s="67">
        <v>106681</v>
      </c>
      <c r="F75" s="66">
        <v>1203</v>
      </c>
      <c r="G75" s="66">
        <f>SUM(H75:K75)</f>
        <v>77113</v>
      </c>
      <c r="H75" s="67">
        <v>966</v>
      </c>
      <c r="I75" s="67">
        <v>76147</v>
      </c>
      <c r="J75" s="67" t="s">
        <v>9</v>
      </c>
      <c r="K75" s="67" t="s">
        <v>9</v>
      </c>
      <c r="L75" s="66">
        <f>SUM(M75:Q75)</f>
        <v>29485</v>
      </c>
      <c r="M75" s="67">
        <v>0</v>
      </c>
      <c r="N75" s="69">
        <v>29485</v>
      </c>
      <c r="O75" s="69">
        <v>0</v>
      </c>
      <c r="P75" s="66" t="s">
        <v>9</v>
      </c>
      <c r="Q75" s="69">
        <v>0</v>
      </c>
      <c r="R75" s="66">
        <f>SUM(S75:X75)</f>
        <v>46731</v>
      </c>
      <c r="S75" s="69" t="s">
        <v>9</v>
      </c>
      <c r="T75" s="66" t="s">
        <v>9</v>
      </c>
      <c r="U75" s="69" t="s">
        <v>9</v>
      </c>
      <c r="V75" s="69">
        <v>0</v>
      </c>
      <c r="W75" s="69">
        <v>46731</v>
      </c>
      <c r="X75" s="69" t="s">
        <v>9</v>
      </c>
    </row>
    <row r="76" spans="1:24" ht="15.75" x14ac:dyDescent="0.25">
      <c r="A76" s="73"/>
      <c r="B76" s="73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</row>
    <row r="77" spans="1:24" ht="15.75" x14ac:dyDescent="0.25">
      <c r="A77" s="3" t="s">
        <v>44</v>
      </c>
      <c r="B77" s="73" t="s">
        <v>12</v>
      </c>
      <c r="C77" s="62">
        <v>2</v>
      </c>
      <c r="D77" s="62" t="str">
        <f t="shared" ref="D77:D86" si="24">IFERROR(E77+G77+L77,"*")</f>
        <v>*</v>
      </c>
      <c r="E77" s="62" t="s">
        <v>75</v>
      </c>
      <c r="F77" s="62" t="s">
        <v>75</v>
      </c>
      <c r="G77" s="62">
        <f t="shared" ref="G77:G86" si="25">SUM(H77:K77)</f>
        <v>0</v>
      </c>
      <c r="H77" s="62" t="s">
        <v>75</v>
      </c>
      <c r="I77" s="62" t="s">
        <v>75</v>
      </c>
      <c r="J77" s="62" t="s">
        <v>75</v>
      </c>
      <c r="K77" s="62" t="s">
        <v>75</v>
      </c>
      <c r="L77" s="62">
        <f t="shared" ref="L77:L86" si="26">SUM(M77:Q77)</f>
        <v>0</v>
      </c>
      <c r="M77" s="62" t="s">
        <v>75</v>
      </c>
      <c r="N77" s="62" t="s">
        <v>75</v>
      </c>
      <c r="O77" s="62" t="s">
        <v>75</v>
      </c>
      <c r="P77" s="62" t="s">
        <v>75</v>
      </c>
      <c r="Q77" s="62">
        <v>0</v>
      </c>
      <c r="R77" s="61">
        <f t="shared" ref="R77:R86" si="27">SUM(S77:X77)</f>
        <v>0</v>
      </c>
      <c r="S77" s="62" t="s">
        <v>75</v>
      </c>
      <c r="T77" s="62" t="s">
        <v>75</v>
      </c>
      <c r="U77" s="62" t="s">
        <v>75</v>
      </c>
      <c r="V77" s="62" t="s">
        <v>75</v>
      </c>
      <c r="W77" s="62" t="s">
        <v>75</v>
      </c>
      <c r="X77" s="62" t="s">
        <v>75</v>
      </c>
    </row>
    <row r="78" spans="1:24" ht="15.75" x14ac:dyDescent="0.25">
      <c r="A78" s="3" t="s">
        <v>44</v>
      </c>
      <c r="B78" s="73" t="s">
        <v>81</v>
      </c>
      <c r="C78" s="62">
        <v>9</v>
      </c>
      <c r="D78" s="62">
        <f t="shared" si="24"/>
        <v>87639</v>
      </c>
      <c r="E78" s="62">
        <v>58679</v>
      </c>
      <c r="F78" s="62">
        <v>853</v>
      </c>
      <c r="G78" s="62">
        <f t="shared" si="25"/>
        <v>28960</v>
      </c>
      <c r="H78" s="62" t="s">
        <v>9</v>
      </c>
      <c r="I78" s="62">
        <v>28960</v>
      </c>
      <c r="J78" s="62" t="s">
        <v>9</v>
      </c>
      <c r="K78" s="62" t="s">
        <v>9</v>
      </c>
      <c r="L78" s="62">
        <f t="shared" si="26"/>
        <v>0</v>
      </c>
      <c r="M78" s="62" t="s">
        <v>9</v>
      </c>
      <c r="N78" s="62" t="s">
        <v>9</v>
      </c>
      <c r="O78" s="62" t="s">
        <v>9</v>
      </c>
      <c r="P78" s="62" t="s">
        <v>9</v>
      </c>
      <c r="Q78" s="62">
        <v>0</v>
      </c>
      <c r="R78" s="61">
        <f t="shared" si="27"/>
        <v>0</v>
      </c>
      <c r="S78" s="62" t="s">
        <v>9</v>
      </c>
      <c r="T78" s="62" t="s">
        <v>9</v>
      </c>
      <c r="U78" s="62" t="s">
        <v>9</v>
      </c>
      <c r="V78" s="62" t="s">
        <v>9</v>
      </c>
      <c r="W78" s="62" t="s">
        <v>9</v>
      </c>
      <c r="X78" s="62" t="s">
        <v>9</v>
      </c>
    </row>
    <row r="79" spans="1:24" ht="15.75" x14ac:dyDescent="0.25">
      <c r="A79" s="3" t="s">
        <v>44</v>
      </c>
      <c r="B79" s="73" t="s">
        <v>82</v>
      </c>
      <c r="C79" s="62">
        <v>8</v>
      </c>
      <c r="D79" s="62">
        <f t="shared" si="24"/>
        <v>21387</v>
      </c>
      <c r="E79" s="62">
        <v>8905</v>
      </c>
      <c r="F79" s="62">
        <v>64</v>
      </c>
      <c r="G79" s="62">
        <f t="shared" si="25"/>
        <v>12446</v>
      </c>
      <c r="H79" s="62">
        <v>92</v>
      </c>
      <c r="I79" s="62">
        <v>12354</v>
      </c>
      <c r="J79" s="62" t="s">
        <v>9</v>
      </c>
      <c r="K79" s="62" t="s">
        <v>9</v>
      </c>
      <c r="L79" s="62">
        <f t="shared" si="26"/>
        <v>36</v>
      </c>
      <c r="M79" s="62" t="s">
        <v>9</v>
      </c>
      <c r="N79" s="62">
        <v>36</v>
      </c>
      <c r="O79" s="62" t="s">
        <v>9</v>
      </c>
      <c r="P79" s="62" t="s">
        <v>9</v>
      </c>
      <c r="Q79" s="62">
        <v>0</v>
      </c>
      <c r="R79" s="61">
        <f t="shared" si="27"/>
        <v>0</v>
      </c>
      <c r="S79" s="62" t="s">
        <v>9</v>
      </c>
      <c r="T79" s="62" t="s">
        <v>9</v>
      </c>
      <c r="U79" s="62" t="s">
        <v>9</v>
      </c>
      <c r="V79" s="62" t="s">
        <v>9</v>
      </c>
      <c r="W79" s="62" t="s">
        <v>9</v>
      </c>
      <c r="X79" s="62" t="s">
        <v>9</v>
      </c>
    </row>
    <row r="80" spans="1:24" ht="15.75" x14ac:dyDescent="0.25">
      <c r="A80" s="3" t="s">
        <v>44</v>
      </c>
      <c r="B80" s="73" t="s">
        <v>3</v>
      </c>
      <c r="C80" s="62">
        <v>5</v>
      </c>
      <c r="D80" s="62">
        <f t="shared" si="24"/>
        <v>200114</v>
      </c>
      <c r="E80" s="62">
        <v>78923</v>
      </c>
      <c r="F80" s="62">
        <v>10894</v>
      </c>
      <c r="G80" s="62">
        <f t="shared" si="25"/>
        <v>121158</v>
      </c>
      <c r="H80" s="62" t="s">
        <v>9</v>
      </c>
      <c r="I80" s="62">
        <v>121158</v>
      </c>
      <c r="J80" s="62" t="s">
        <v>9</v>
      </c>
      <c r="K80" s="62" t="s">
        <v>9</v>
      </c>
      <c r="L80" s="62">
        <f t="shared" si="26"/>
        <v>33</v>
      </c>
      <c r="M80" s="62">
        <v>33</v>
      </c>
      <c r="N80" s="62" t="s">
        <v>9</v>
      </c>
      <c r="O80" s="62" t="s">
        <v>9</v>
      </c>
      <c r="P80" s="62" t="s">
        <v>9</v>
      </c>
      <c r="Q80" s="62">
        <v>0</v>
      </c>
      <c r="R80" s="61">
        <f t="shared" si="27"/>
        <v>0</v>
      </c>
      <c r="S80" s="62" t="s">
        <v>9</v>
      </c>
      <c r="T80" s="62" t="s">
        <v>9</v>
      </c>
      <c r="U80" s="62" t="s">
        <v>9</v>
      </c>
      <c r="V80" s="62" t="s">
        <v>9</v>
      </c>
      <c r="W80" s="62" t="s">
        <v>9</v>
      </c>
      <c r="X80" s="62" t="s">
        <v>9</v>
      </c>
    </row>
    <row r="81" spans="1:24" ht="15.75" x14ac:dyDescent="0.25">
      <c r="A81" s="3" t="s">
        <v>44</v>
      </c>
      <c r="B81" s="73" t="s">
        <v>14</v>
      </c>
      <c r="C81" s="62">
        <v>1</v>
      </c>
      <c r="D81" s="62" t="str">
        <f t="shared" si="24"/>
        <v>*</v>
      </c>
      <c r="E81" s="62" t="s">
        <v>75</v>
      </c>
      <c r="F81" s="62" t="s">
        <v>75</v>
      </c>
      <c r="G81" s="62">
        <f t="shared" si="25"/>
        <v>0</v>
      </c>
      <c r="H81" s="62" t="s">
        <v>75</v>
      </c>
      <c r="I81" s="62" t="s">
        <v>75</v>
      </c>
      <c r="J81" s="62" t="s">
        <v>75</v>
      </c>
      <c r="K81" s="62" t="s">
        <v>75</v>
      </c>
      <c r="L81" s="62">
        <f t="shared" si="26"/>
        <v>0</v>
      </c>
      <c r="M81" s="62" t="s">
        <v>75</v>
      </c>
      <c r="N81" s="62" t="s">
        <v>75</v>
      </c>
      <c r="O81" s="62" t="s">
        <v>75</v>
      </c>
      <c r="P81" s="62" t="s">
        <v>75</v>
      </c>
      <c r="Q81" s="62">
        <v>0</v>
      </c>
      <c r="R81" s="61">
        <f t="shared" si="27"/>
        <v>0</v>
      </c>
      <c r="S81" s="62" t="s">
        <v>75</v>
      </c>
      <c r="T81" s="62" t="s">
        <v>75</v>
      </c>
      <c r="U81" s="62" t="s">
        <v>75</v>
      </c>
      <c r="V81" s="62" t="s">
        <v>75</v>
      </c>
      <c r="W81" s="62" t="s">
        <v>75</v>
      </c>
      <c r="X81" s="62" t="s">
        <v>75</v>
      </c>
    </row>
    <row r="82" spans="1:24" ht="15.75" x14ac:dyDescent="0.25">
      <c r="A82" s="3" t="s">
        <v>44</v>
      </c>
      <c r="B82" s="73" t="s">
        <v>83</v>
      </c>
      <c r="C82" s="62">
        <v>14</v>
      </c>
      <c r="D82" s="62">
        <f t="shared" si="24"/>
        <v>1120233</v>
      </c>
      <c r="E82" s="62">
        <v>198425</v>
      </c>
      <c r="F82" s="62">
        <v>3325</v>
      </c>
      <c r="G82" s="62">
        <f t="shared" si="25"/>
        <v>908142</v>
      </c>
      <c r="H82" s="62">
        <v>138</v>
      </c>
      <c r="I82" s="62">
        <v>908004</v>
      </c>
      <c r="J82" s="62" t="s">
        <v>9</v>
      </c>
      <c r="K82" s="62" t="s">
        <v>9</v>
      </c>
      <c r="L82" s="62">
        <f t="shared" si="26"/>
        <v>13666</v>
      </c>
      <c r="M82" s="62">
        <v>0</v>
      </c>
      <c r="N82" s="62">
        <v>13666</v>
      </c>
      <c r="O82" s="62">
        <v>0</v>
      </c>
      <c r="P82" s="62" t="s">
        <v>9</v>
      </c>
      <c r="Q82" s="62">
        <v>0</v>
      </c>
      <c r="R82" s="61">
        <f t="shared" si="27"/>
        <v>245399</v>
      </c>
      <c r="S82" s="62">
        <v>3180</v>
      </c>
      <c r="T82" s="62">
        <v>234752</v>
      </c>
      <c r="U82" s="62">
        <v>88</v>
      </c>
      <c r="V82" s="62" t="s">
        <v>9</v>
      </c>
      <c r="W82" s="62">
        <v>7379</v>
      </c>
      <c r="X82" s="62" t="s">
        <v>9</v>
      </c>
    </row>
    <row r="83" spans="1:24" ht="15.75" x14ac:dyDescent="0.25">
      <c r="A83" s="3" t="s">
        <v>44</v>
      </c>
      <c r="B83" s="73" t="s">
        <v>5</v>
      </c>
      <c r="C83" s="62">
        <v>12</v>
      </c>
      <c r="D83" s="62">
        <f t="shared" si="24"/>
        <v>72945</v>
      </c>
      <c r="E83" s="62">
        <v>49308</v>
      </c>
      <c r="F83" s="62">
        <v>4890</v>
      </c>
      <c r="G83" s="62">
        <f t="shared" si="25"/>
        <v>23063</v>
      </c>
      <c r="H83" s="62">
        <v>11914</v>
      </c>
      <c r="I83" s="62">
        <v>11149</v>
      </c>
      <c r="J83" s="62" t="s">
        <v>9</v>
      </c>
      <c r="K83" s="62" t="s">
        <v>9</v>
      </c>
      <c r="L83" s="62">
        <f t="shared" si="26"/>
        <v>574</v>
      </c>
      <c r="M83" s="62">
        <v>0</v>
      </c>
      <c r="N83" s="62">
        <v>574</v>
      </c>
      <c r="O83" s="62">
        <v>0</v>
      </c>
      <c r="P83" s="62" t="s">
        <v>9</v>
      </c>
      <c r="Q83" s="62">
        <v>0</v>
      </c>
      <c r="R83" s="61">
        <f t="shared" si="27"/>
        <v>0</v>
      </c>
      <c r="S83" s="62" t="s">
        <v>9</v>
      </c>
      <c r="T83" s="62" t="s">
        <v>9</v>
      </c>
      <c r="U83" s="62" t="s">
        <v>9</v>
      </c>
      <c r="V83" s="62" t="s">
        <v>9</v>
      </c>
      <c r="W83" s="62" t="s">
        <v>9</v>
      </c>
      <c r="X83" s="62" t="s">
        <v>9</v>
      </c>
    </row>
    <row r="84" spans="1:24" ht="15.75" x14ac:dyDescent="0.25">
      <c r="A84" s="3" t="s">
        <v>44</v>
      </c>
      <c r="B84" s="73" t="s">
        <v>11</v>
      </c>
      <c r="C84" s="62">
        <v>5</v>
      </c>
      <c r="D84" s="62">
        <f t="shared" si="24"/>
        <v>5406</v>
      </c>
      <c r="E84" s="62">
        <v>3684</v>
      </c>
      <c r="F84" s="62">
        <v>4571</v>
      </c>
      <c r="G84" s="62">
        <f t="shared" si="25"/>
        <v>1686</v>
      </c>
      <c r="H84" s="62" t="s">
        <v>9</v>
      </c>
      <c r="I84" s="62">
        <v>1686</v>
      </c>
      <c r="J84" s="62" t="s">
        <v>9</v>
      </c>
      <c r="K84" s="62" t="s">
        <v>9</v>
      </c>
      <c r="L84" s="62">
        <f t="shared" si="26"/>
        <v>36</v>
      </c>
      <c r="M84" s="62" t="s">
        <v>9</v>
      </c>
      <c r="N84" s="62">
        <v>36</v>
      </c>
      <c r="O84" s="62" t="s">
        <v>9</v>
      </c>
      <c r="P84" s="62" t="s">
        <v>9</v>
      </c>
      <c r="Q84" s="62">
        <v>0</v>
      </c>
      <c r="R84" s="61">
        <f t="shared" si="27"/>
        <v>0</v>
      </c>
      <c r="S84" s="62" t="s">
        <v>9</v>
      </c>
      <c r="T84" s="62" t="s">
        <v>9</v>
      </c>
      <c r="U84" s="62" t="s">
        <v>9</v>
      </c>
      <c r="V84" s="62" t="s">
        <v>9</v>
      </c>
      <c r="W84" s="62" t="s">
        <v>9</v>
      </c>
      <c r="X84" s="62" t="s">
        <v>9</v>
      </c>
    </row>
    <row r="85" spans="1:24" ht="15.75" x14ac:dyDescent="0.25">
      <c r="A85" s="3" t="s">
        <v>44</v>
      </c>
      <c r="B85" s="73" t="s">
        <v>6</v>
      </c>
      <c r="C85" s="62">
        <v>8</v>
      </c>
      <c r="D85" s="62">
        <f t="shared" si="24"/>
        <v>14998</v>
      </c>
      <c r="E85" s="62">
        <v>8040</v>
      </c>
      <c r="F85" s="62">
        <v>5515</v>
      </c>
      <c r="G85" s="62">
        <f t="shared" si="25"/>
        <v>5667</v>
      </c>
      <c r="H85" s="62">
        <v>138</v>
      </c>
      <c r="I85" s="62">
        <v>5529</v>
      </c>
      <c r="J85" s="62" t="s">
        <v>9</v>
      </c>
      <c r="K85" s="62" t="s">
        <v>9</v>
      </c>
      <c r="L85" s="62">
        <f t="shared" si="26"/>
        <v>1291</v>
      </c>
      <c r="M85" s="62" t="s">
        <v>9</v>
      </c>
      <c r="N85" s="62">
        <v>1291</v>
      </c>
      <c r="O85" s="62" t="s">
        <v>9</v>
      </c>
      <c r="P85" s="62" t="s">
        <v>9</v>
      </c>
      <c r="Q85" s="62">
        <v>0</v>
      </c>
      <c r="R85" s="61">
        <f t="shared" si="27"/>
        <v>1257</v>
      </c>
      <c r="S85" s="62" t="s">
        <v>9</v>
      </c>
      <c r="T85" s="62" t="s">
        <v>9</v>
      </c>
      <c r="U85" s="62">
        <v>1225</v>
      </c>
      <c r="V85" s="62" t="s">
        <v>9</v>
      </c>
      <c r="W85" s="62" t="s">
        <v>9</v>
      </c>
      <c r="X85" s="62">
        <v>32</v>
      </c>
    </row>
    <row r="86" spans="1:24" ht="15.75" x14ac:dyDescent="0.25">
      <c r="A86" s="3" t="s">
        <v>44</v>
      </c>
      <c r="B86" s="73" t="s">
        <v>84</v>
      </c>
      <c r="C86" s="62">
        <v>4</v>
      </c>
      <c r="D86" s="62">
        <f t="shared" si="24"/>
        <v>11532</v>
      </c>
      <c r="E86" s="62">
        <v>8149</v>
      </c>
      <c r="F86" s="62" t="s">
        <v>9</v>
      </c>
      <c r="G86" s="62">
        <f t="shared" si="25"/>
        <v>3383</v>
      </c>
      <c r="H86" s="62" t="s">
        <v>9</v>
      </c>
      <c r="I86" s="62">
        <v>3383</v>
      </c>
      <c r="J86" s="62" t="s">
        <v>9</v>
      </c>
      <c r="K86" s="62" t="s">
        <v>9</v>
      </c>
      <c r="L86" s="62">
        <f t="shared" si="26"/>
        <v>0</v>
      </c>
      <c r="M86" s="62" t="s">
        <v>9</v>
      </c>
      <c r="N86" s="62" t="s">
        <v>9</v>
      </c>
      <c r="O86" s="62" t="s">
        <v>9</v>
      </c>
      <c r="P86" s="62" t="s">
        <v>9</v>
      </c>
      <c r="Q86" s="62">
        <v>0</v>
      </c>
      <c r="R86" s="61">
        <f t="shared" si="27"/>
        <v>0</v>
      </c>
      <c r="S86" s="62" t="s">
        <v>9</v>
      </c>
      <c r="T86" s="62" t="s">
        <v>9</v>
      </c>
      <c r="U86" s="62" t="s">
        <v>9</v>
      </c>
      <c r="V86" s="62" t="s">
        <v>9</v>
      </c>
      <c r="W86" s="62" t="s">
        <v>9</v>
      </c>
      <c r="X86" s="62" t="s">
        <v>9</v>
      </c>
    </row>
    <row r="87" spans="1:24" ht="15.75" x14ac:dyDescent="0.25">
      <c r="A87" s="65" t="s">
        <v>44</v>
      </c>
      <c r="B87" s="65" t="s">
        <v>36</v>
      </c>
      <c r="C87" s="66">
        <f>SUM(C77:C86)</f>
        <v>68</v>
      </c>
      <c r="D87" s="66">
        <f>E87+F87+G87+L87+R87</f>
        <v>2918191</v>
      </c>
      <c r="E87" s="67">
        <v>517463</v>
      </c>
      <c r="F87" s="66">
        <v>33529</v>
      </c>
      <c r="G87" s="66">
        <f>SUM(H87:K87)</f>
        <v>1653515</v>
      </c>
      <c r="H87" s="67">
        <v>12282</v>
      </c>
      <c r="I87" s="67">
        <v>1641233</v>
      </c>
      <c r="J87" s="67" t="s">
        <v>9</v>
      </c>
      <c r="K87" s="67" t="s">
        <v>9</v>
      </c>
      <c r="L87" s="66">
        <f>SUM(M87:Q87)</f>
        <v>16210</v>
      </c>
      <c r="M87" s="67">
        <v>33</v>
      </c>
      <c r="N87" s="69">
        <v>16177</v>
      </c>
      <c r="O87" s="69">
        <v>0</v>
      </c>
      <c r="P87" s="66" t="s">
        <v>9</v>
      </c>
      <c r="Q87" s="69">
        <v>0</v>
      </c>
      <c r="R87" s="66">
        <f>SUM(S87:X87)</f>
        <v>697474</v>
      </c>
      <c r="S87" s="69">
        <v>3180</v>
      </c>
      <c r="T87" s="66">
        <v>234752</v>
      </c>
      <c r="U87" s="69">
        <v>1313</v>
      </c>
      <c r="V87" s="69">
        <v>450818</v>
      </c>
      <c r="W87" s="69">
        <v>7379</v>
      </c>
      <c r="X87" s="69">
        <v>32</v>
      </c>
    </row>
    <row r="88" spans="1:24" ht="15.75" x14ac:dyDescent="0.25">
      <c r="A88" s="73"/>
      <c r="B88" s="73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</row>
    <row r="89" spans="1:24" ht="15.75" x14ac:dyDescent="0.25">
      <c r="A89" s="3" t="s">
        <v>42</v>
      </c>
      <c r="B89" s="73" t="s">
        <v>12</v>
      </c>
      <c r="C89" s="62">
        <v>6</v>
      </c>
      <c r="D89" s="62">
        <f t="shared" ref="D89:D97" si="28">IFERROR(E89+G89+L89,"*")</f>
        <v>10645</v>
      </c>
      <c r="E89" s="62">
        <v>1319</v>
      </c>
      <c r="F89" s="62" t="s">
        <v>9</v>
      </c>
      <c r="G89" s="62">
        <f t="shared" ref="G89:G97" si="29">SUM(H89:K89)</f>
        <v>0</v>
      </c>
      <c r="H89" s="62" t="s">
        <v>9</v>
      </c>
      <c r="I89" s="62" t="s">
        <v>9</v>
      </c>
      <c r="J89" s="62" t="s">
        <v>9</v>
      </c>
      <c r="K89" s="62" t="s">
        <v>9</v>
      </c>
      <c r="L89" s="62">
        <f t="shared" ref="L89:L97" si="30">SUM(M89:Q89)</f>
        <v>9326</v>
      </c>
      <c r="M89" s="62" t="s">
        <v>9</v>
      </c>
      <c r="N89" s="62">
        <v>9326</v>
      </c>
      <c r="O89" s="62" t="s">
        <v>9</v>
      </c>
      <c r="P89" s="62" t="s">
        <v>9</v>
      </c>
      <c r="Q89" s="62">
        <v>0</v>
      </c>
      <c r="R89" s="61">
        <f t="shared" ref="R89:R97" si="31">SUM(S89:X89)</f>
        <v>515</v>
      </c>
      <c r="S89" s="62" t="s">
        <v>9</v>
      </c>
      <c r="T89" s="62" t="s">
        <v>9</v>
      </c>
      <c r="U89" s="62" t="s">
        <v>9</v>
      </c>
      <c r="V89" s="62" t="s">
        <v>9</v>
      </c>
      <c r="W89" s="62">
        <v>515</v>
      </c>
      <c r="X89" s="62" t="s">
        <v>9</v>
      </c>
    </row>
    <row r="90" spans="1:24" ht="15.75" x14ac:dyDescent="0.25">
      <c r="A90" s="3" t="s">
        <v>42</v>
      </c>
      <c r="B90" s="73" t="s">
        <v>81</v>
      </c>
      <c r="C90" s="62">
        <v>4</v>
      </c>
      <c r="D90" s="62">
        <f t="shared" si="28"/>
        <v>118608</v>
      </c>
      <c r="E90" s="62">
        <v>45283</v>
      </c>
      <c r="F90" s="62" t="s">
        <v>9</v>
      </c>
      <c r="G90" s="62">
        <f t="shared" si="29"/>
        <v>67586</v>
      </c>
      <c r="H90" s="62" t="s">
        <v>9</v>
      </c>
      <c r="I90" s="62">
        <v>67586</v>
      </c>
      <c r="J90" s="62" t="s">
        <v>9</v>
      </c>
      <c r="K90" s="62" t="s">
        <v>9</v>
      </c>
      <c r="L90" s="62">
        <f t="shared" si="30"/>
        <v>5739</v>
      </c>
      <c r="M90" s="62" t="s">
        <v>9</v>
      </c>
      <c r="N90" s="62">
        <v>5739</v>
      </c>
      <c r="O90" s="62" t="s">
        <v>9</v>
      </c>
      <c r="P90" s="62" t="s">
        <v>9</v>
      </c>
      <c r="Q90" s="62">
        <v>0</v>
      </c>
      <c r="R90" s="61">
        <f t="shared" si="31"/>
        <v>0</v>
      </c>
      <c r="S90" s="62" t="s">
        <v>9</v>
      </c>
      <c r="T90" s="62" t="s">
        <v>9</v>
      </c>
      <c r="U90" s="62" t="s">
        <v>9</v>
      </c>
      <c r="V90" s="62" t="s">
        <v>9</v>
      </c>
      <c r="W90" s="62" t="s">
        <v>9</v>
      </c>
      <c r="X90" s="62" t="s">
        <v>9</v>
      </c>
    </row>
    <row r="91" spans="1:24" ht="15.75" x14ac:dyDescent="0.25">
      <c r="A91" s="3" t="s">
        <v>42</v>
      </c>
      <c r="B91" s="73" t="s">
        <v>82</v>
      </c>
      <c r="C91" s="62">
        <v>1</v>
      </c>
      <c r="D91" s="62" t="str">
        <f t="shared" si="28"/>
        <v>*</v>
      </c>
      <c r="E91" s="62" t="s">
        <v>75</v>
      </c>
      <c r="F91" s="62" t="s">
        <v>75</v>
      </c>
      <c r="G91" s="62">
        <f t="shared" si="29"/>
        <v>0</v>
      </c>
      <c r="H91" s="62" t="s">
        <v>75</v>
      </c>
      <c r="I91" s="62" t="s">
        <v>75</v>
      </c>
      <c r="J91" s="62" t="s">
        <v>75</v>
      </c>
      <c r="K91" s="62" t="s">
        <v>75</v>
      </c>
      <c r="L91" s="62">
        <f t="shared" si="30"/>
        <v>0</v>
      </c>
      <c r="M91" s="62" t="s">
        <v>75</v>
      </c>
      <c r="N91" s="62" t="s">
        <v>75</v>
      </c>
      <c r="O91" s="62" t="s">
        <v>75</v>
      </c>
      <c r="P91" s="62" t="s">
        <v>75</v>
      </c>
      <c r="Q91" s="62">
        <v>0</v>
      </c>
      <c r="R91" s="61">
        <f t="shared" si="31"/>
        <v>0</v>
      </c>
      <c r="S91" s="62" t="s">
        <v>75</v>
      </c>
      <c r="T91" s="62" t="s">
        <v>75</v>
      </c>
      <c r="U91" s="62" t="s">
        <v>75</v>
      </c>
      <c r="V91" s="62" t="s">
        <v>75</v>
      </c>
      <c r="W91" s="62" t="s">
        <v>75</v>
      </c>
      <c r="X91" s="62" t="s">
        <v>75</v>
      </c>
    </row>
    <row r="92" spans="1:24" ht="15.75" x14ac:dyDescent="0.25">
      <c r="A92" s="3" t="s">
        <v>42</v>
      </c>
      <c r="B92" s="73" t="s">
        <v>83</v>
      </c>
      <c r="C92" s="62">
        <v>4</v>
      </c>
      <c r="D92" s="62">
        <f t="shared" si="28"/>
        <v>2542</v>
      </c>
      <c r="E92" s="62">
        <v>2456</v>
      </c>
      <c r="F92" s="62" t="s">
        <v>9</v>
      </c>
      <c r="G92" s="62">
        <f t="shared" si="29"/>
        <v>50</v>
      </c>
      <c r="H92" s="62" t="s">
        <v>9</v>
      </c>
      <c r="I92" s="62">
        <v>50</v>
      </c>
      <c r="J92" s="62" t="s">
        <v>9</v>
      </c>
      <c r="K92" s="62" t="s">
        <v>9</v>
      </c>
      <c r="L92" s="62">
        <f t="shared" si="30"/>
        <v>36</v>
      </c>
      <c r="M92" s="62" t="s">
        <v>9</v>
      </c>
      <c r="N92" s="62">
        <v>36</v>
      </c>
      <c r="O92" s="62" t="s">
        <v>9</v>
      </c>
      <c r="P92" s="62" t="s">
        <v>9</v>
      </c>
      <c r="Q92" s="62">
        <v>0</v>
      </c>
      <c r="R92" s="61">
        <f t="shared" si="31"/>
        <v>0</v>
      </c>
      <c r="S92" s="62" t="s">
        <v>9</v>
      </c>
      <c r="T92" s="62" t="s">
        <v>9</v>
      </c>
      <c r="U92" s="62" t="s">
        <v>9</v>
      </c>
      <c r="V92" s="62" t="s">
        <v>9</v>
      </c>
      <c r="W92" s="62" t="s">
        <v>9</v>
      </c>
      <c r="X92" s="62" t="s">
        <v>9</v>
      </c>
    </row>
    <row r="93" spans="1:24" ht="15.75" x14ac:dyDescent="0.25">
      <c r="A93" s="3" t="s">
        <v>42</v>
      </c>
      <c r="B93" s="73" t="s">
        <v>5</v>
      </c>
      <c r="C93" s="62">
        <v>2</v>
      </c>
      <c r="D93" s="62" t="str">
        <f t="shared" si="28"/>
        <v>*</v>
      </c>
      <c r="E93" s="62" t="s">
        <v>75</v>
      </c>
      <c r="F93" s="62" t="s">
        <v>75</v>
      </c>
      <c r="G93" s="62">
        <f t="shared" si="29"/>
        <v>0</v>
      </c>
      <c r="H93" s="62" t="s">
        <v>75</v>
      </c>
      <c r="I93" s="62" t="s">
        <v>75</v>
      </c>
      <c r="J93" s="62" t="s">
        <v>75</v>
      </c>
      <c r="K93" s="62" t="s">
        <v>75</v>
      </c>
      <c r="L93" s="62">
        <f t="shared" si="30"/>
        <v>0</v>
      </c>
      <c r="M93" s="62" t="s">
        <v>75</v>
      </c>
      <c r="N93" s="62" t="s">
        <v>75</v>
      </c>
      <c r="O93" s="62" t="s">
        <v>75</v>
      </c>
      <c r="P93" s="62" t="s">
        <v>75</v>
      </c>
      <c r="Q93" s="62">
        <v>0</v>
      </c>
      <c r="R93" s="61">
        <f t="shared" si="31"/>
        <v>0</v>
      </c>
      <c r="S93" s="62" t="s">
        <v>75</v>
      </c>
      <c r="T93" s="62" t="s">
        <v>75</v>
      </c>
      <c r="U93" s="62" t="s">
        <v>75</v>
      </c>
      <c r="V93" s="62" t="s">
        <v>75</v>
      </c>
      <c r="W93" s="62" t="s">
        <v>75</v>
      </c>
      <c r="X93" s="62" t="s">
        <v>75</v>
      </c>
    </row>
    <row r="94" spans="1:24" ht="15.75" x14ac:dyDescent="0.25">
      <c r="A94" s="3" t="s">
        <v>42</v>
      </c>
      <c r="B94" s="73" t="s">
        <v>10</v>
      </c>
      <c r="C94" s="62">
        <v>3</v>
      </c>
      <c r="D94" s="62">
        <f t="shared" si="28"/>
        <v>13793</v>
      </c>
      <c r="E94" s="62">
        <v>6048</v>
      </c>
      <c r="F94" s="62">
        <v>558</v>
      </c>
      <c r="G94" s="62">
        <f t="shared" si="29"/>
        <v>7709</v>
      </c>
      <c r="H94" s="62" t="s">
        <v>9</v>
      </c>
      <c r="I94" s="62">
        <v>7709</v>
      </c>
      <c r="J94" s="62" t="s">
        <v>9</v>
      </c>
      <c r="K94" s="62" t="s">
        <v>9</v>
      </c>
      <c r="L94" s="62">
        <f t="shared" si="30"/>
        <v>36</v>
      </c>
      <c r="M94" s="62" t="s">
        <v>9</v>
      </c>
      <c r="N94" s="62">
        <v>36</v>
      </c>
      <c r="O94" s="62" t="s">
        <v>9</v>
      </c>
      <c r="P94" s="62" t="s">
        <v>9</v>
      </c>
      <c r="Q94" s="62">
        <v>0</v>
      </c>
      <c r="R94" s="61">
        <f t="shared" si="31"/>
        <v>0</v>
      </c>
      <c r="S94" s="62" t="s">
        <v>9</v>
      </c>
      <c r="T94" s="62" t="s">
        <v>9</v>
      </c>
      <c r="U94" s="62" t="s">
        <v>9</v>
      </c>
      <c r="V94" s="62" t="s">
        <v>9</v>
      </c>
      <c r="W94" s="62" t="s">
        <v>9</v>
      </c>
      <c r="X94" s="62" t="s">
        <v>9</v>
      </c>
    </row>
    <row r="95" spans="1:24" ht="15.75" x14ac:dyDescent="0.25">
      <c r="A95" s="3" t="s">
        <v>42</v>
      </c>
      <c r="B95" s="73" t="s">
        <v>11</v>
      </c>
      <c r="C95" s="62">
        <v>3</v>
      </c>
      <c r="D95" s="62">
        <f t="shared" si="28"/>
        <v>16060</v>
      </c>
      <c r="E95" s="62">
        <v>9770</v>
      </c>
      <c r="F95" s="62">
        <v>4388</v>
      </c>
      <c r="G95" s="62">
        <f t="shared" si="29"/>
        <v>6290</v>
      </c>
      <c r="H95" s="62">
        <v>1104</v>
      </c>
      <c r="I95" s="62">
        <v>5186</v>
      </c>
      <c r="J95" s="62" t="s">
        <v>9</v>
      </c>
      <c r="K95" s="62" t="s">
        <v>9</v>
      </c>
      <c r="L95" s="62">
        <f t="shared" si="30"/>
        <v>0</v>
      </c>
      <c r="M95" s="62" t="s">
        <v>9</v>
      </c>
      <c r="N95" s="62" t="s">
        <v>9</v>
      </c>
      <c r="O95" s="62" t="s">
        <v>9</v>
      </c>
      <c r="P95" s="62" t="s">
        <v>9</v>
      </c>
      <c r="Q95" s="62">
        <v>0</v>
      </c>
      <c r="R95" s="61">
        <f t="shared" si="31"/>
        <v>0</v>
      </c>
      <c r="S95" s="62" t="s">
        <v>9</v>
      </c>
      <c r="T95" s="62" t="s">
        <v>9</v>
      </c>
      <c r="U95" s="62" t="s">
        <v>9</v>
      </c>
      <c r="V95" s="62" t="s">
        <v>9</v>
      </c>
      <c r="W95" s="62" t="s">
        <v>9</v>
      </c>
      <c r="X95" s="62" t="s">
        <v>9</v>
      </c>
    </row>
    <row r="96" spans="1:24" ht="15.75" x14ac:dyDescent="0.25">
      <c r="A96" s="3" t="s">
        <v>42</v>
      </c>
      <c r="B96" s="73" t="s">
        <v>6</v>
      </c>
      <c r="C96" s="62">
        <v>3</v>
      </c>
      <c r="D96" s="62">
        <f t="shared" si="28"/>
        <v>5149</v>
      </c>
      <c r="E96" s="62">
        <v>2093</v>
      </c>
      <c r="F96" s="62">
        <v>360</v>
      </c>
      <c r="G96" s="62">
        <f t="shared" si="29"/>
        <v>3056</v>
      </c>
      <c r="H96" s="62" t="s">
        <v>9</v>
      </c>
      <c r="I96" s="62">
        <v>3056</v>
      </c>
      <c r="J96" s="62" t="s">
        <v>9</v>
      </c>
      <c r="K96" s="62" t="s">
        <v>9</v>
      </c>
      <c r="L96" s="62">
        <f t="shared" si="30"/>
        <v>0</v>
      </c>
      <c r="M96" s="62" t="s">
        <v>9</v>
      </c>
      <c r="N96" s="62">
        <v>0</v>
      </c>
      <c r="O96" s="62" t="s">
        <v>9</v>
      </c>
      <c r="P96" s="62" t="s">
        <v>9</v>
      </c>
      <c r="Q96" s="62">
        <v>0</v>
      </c>
      <c r="R96" s="61">
        <f t="shared" si="31"/>
        <v>0</v>
      </c>
      <c r="S96" s="62" t="s">
        <v>9</v>
      </c>
      <c r="T96" s="62" t="s">
        <v>9</v>
      </c>
      <c r="U96" s="62" t="s">
        <v>9</v>
      </c>
      <c r="V96" s="62" t="s">
        <v>9</v>
      </c>
      <c r="W96" s="62" t="s">
        <v>9</v>
      </c>
      <c r="X96" s="62" t="s">
        <v>9</v>
      </c>
    </row>
    <row r="97" spans="1:24" ht="15.75" x14ac:dyDescent="0.25">
      <c r="A97" s="3" t="s">
        <v>42</v>
      </c>
      <c r="B97" s="73" t="s">
        <v>84</v>
      </c>
      <c r="C97" s="62">
        <v>2</v>
      </c>
      <c r="D97" s="62" t="str">
        <f t="shared" si="28"/>
        <v>*</v>
      </c>
      <c r="E97" s="62" t="s">
        <v>75</v>
      </c>
      <c r="F97" s="62" t="s">
        <v>75</v>
      </c>
      <c r="G97" s="62">
        <f t="shared" si="29"/>
        <v>0</v>
      </c>
      <c r="H97" s="62" t="s">
        <v>75</v>
      </c>
      <c r="I97" s="62" t="s">
        <v>75</v>
      </c>
      <c r="J97" s="62" t="s">
        <v>75</v>
      </c>
      <c r="K97" s="62" t="s">
        <v>75</v>
      </c>
      <c r="L97" s="62">
        <f t="shared" si="30"/>
        <v>0</v>
      </c>
      <c r="M97" s="62" t="s">
        <v>75</v>
      </c>
      <c r="N97" s="62" t="s">
        <v>75</v>
      </c>
      <c r="O97" s="62" t="s">
        <v>75</v>
      </c>
      <c r="P97" s="62" t="s">
        <v>75</v>
      </c>
      <c r="Q97" s="62">
        <v>0</v>
      </c>
      <c r="R97" s="61">
        <f t="shared" si="31"/>
        <v>0</v>
      </c>
      <c r="S97" s="62" t="s">
        <v>75</v>
      </c>
      <c r="T97" s="62" t="s">
        <v>75</v>
      </c>
      <c r="U97" s="62" t="s">
        <v>75</v>
      </c>
      <c r="V97" s="62" t="s">
        <v>75</v>
      </c>
      <c r="W97" s="62" t="s">
        <v>75</v>
      </c>
      <c r="X97" s="62" t="s">
        <v>75</v>
      </c>
    </row>
    <row r="98" spans="1:24" ht="15.75" x14ac:dyDescent="0.25">
      <c r="A98" s="65" t="s">
        <v>42</v>
      </c>
      <c r="B98" s="65" t="s">
        <v>36</v>
      </c>
      <c r="C98" s="66">
        <f>SUM(C89:C97)</f>
        <v>28</v>
      </c>
      <c r="D98" s="66">
        <f>E98+F98+G98+L98+R98</f>
        <v>185966</v>
      </c>
      <c r="E98" s="67">
        <v>74636</v>
      </c>
      <c r="F98" s="66">
        <v>5306</v>
      </c>
      <c r="G98" s="66">
        <f>SUM(H98:K98)</f>
        <v>88499</v>
      </c>
      <c r="H98" s="67">
        <v>1150</v>
      </c>
      <c r="I98" s="67">
        <v>87349</v>
      </c>
      <c r="J98" s="67" t="s">
        <v>9</v>
      </c>
      <c r="K98" s="67" t="s">
        <v>9</v>
      </c>
      <c r="L98" s="66">
        <f>SUM(M98:Q98)</f>
        <v>15173</v>
      </c>
      <c r="M98" s="67" t="s">
        <v>9</v>
      </c>
      <c r="N98" s="69">
        <v>15173</v>
      </c>
      <c r="O98" s="69" t="s">
        <v>9</v>
      </c>
      <c r="P98" s="66" t="s">
        <v>9</v>
      </c>
      <c r="Q98" s="69">
        <v>0</v>
      </c>
      <c r="R98" s="66">
        <f>SUM(S98:X98)</f>
        <v>2352</v>
      </c>
      <c r="S98" s="69" t="s">
        <v>9</v>
      </c>
      <c r="T98" s="66" t="s">
        <v>9</v>
      </c>
      <c r="U98" s="69" t="s">
        <v>9</v>
      </c>
      <c r="V98" s="69" t="s">
        <v>9</v>
      </c>
      <c r="W98" s="69">
        <v>2352</v>
      </c>
      <c r="X98" s="69" t="s">
        <v>9</v>
      </c>
    </row>
    <row r="99" spans="1:24" ht="15.75" x14ac:dyDescent="0.25">
      <c r="A99" s="73"/>
      <c r="B99" s="73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</row>
    <row r="100" spans="1:24" ht="15.75" x14ac:dyDescent="0.25">
      <c r="A100" s="3" t="s">
        <v>41</v>
      </c>
      <c r="B100" s="73" t="s">
        <v>12</v>
      </c>
      <c r="C100" s="62">
        <v>1</v>
      </c>
      <c r="D100" s="62" t="str">
        <f t="shared" ref="D100:D109" si="32">IFERROR(E100+G100+L100,"*")</f>
        <v>*</v>
      </c>
      <c r="E100" s="62" t="s">
        <v>75</v>
      </c>
      <c r="F100" s="62" t="s">
        <v>75</v>
      </c>
      <c r="G100" s="62">
        <f t="shared" ref="G100:G109" si="33">SUM(H100:K100)</f>
        <v>0</v>
      </c>
      <c r="H100" s="62" t="s">
        <v>75</v>
      </c>
      <c r="I100" s="62" t="s">
        <v>75</v>
      </c>
      <c r="J100" s="62" t="s">
        <v>75</v>
      </c>
      <c r="K100" s="62" t="s">
        <v>75</v>
      </c>
      <c r="L100" s="62">
        <f t="shared" ref="L100:L109" si="34">SUM(M100:Q100)</f>
        <v>0</v>
      </c>
      <c r="M100" s="62" t="s">
        <v>75</v>
      </c>
      <c r="N100" s="62" t="s">
        <v>75</v>
      </c>
      <c r="O100" s="62" t="s">
        <v>75</v>
      </c>
      <c r="P100" s="62" t="s">
        <v>75</v>
      </c>
      <c r="Q100" s="62">
        <v>0</v>
      </c>
      <c r="R100" s="61">
        <f t="shared" ref="R100:R109" si="35">SUM(S100:X100)</f>
        <v>0</v>
      </c>
      <c r="S100" s="62" t="s">
        <v>75</v>
      </c>
      <c r="T100" s="62" t="s">
        <v>75</v>
      </c>
      <c r="U100" s="62" t="s">
        <v>75</v>
      </c>
      <c r="V100" s="62" t="s">
        <v>75</v>
      </c>
      <c r="W100" s="62" t="s">
        <v>75</v>
      </c>
      <c r="X100" s="62" t="s">
        <v>75</v>
      </c>
    </row>
    <row r="101" spans="1:24" ht="15.75" x14ac:dyDescent="0.25">
      <c r="A101" s="3" t="s">
        <v>41</v>
      </c>
      <c r="B101" s="73" t="s">
        <v>81</v>
      </c>
      <c r="C101" s="62">
        <v>20</v>
      </c>
      <c r="D101" s="62">
        <f t="shared" si="32"/>
        <v>189396</v>
      </c>
      <c r="E101" s="62">
        <v>88116</v>
      </c>
      <c r="F101" s="62">
        <v>5492</v>
      </c>
      <c r="G101" s="62">
        <f t="shared" si="33"/>
        <v>95577</v>
      </c>
      <c r="H101" s="62">
        <v>4784</v>
      </c>
      <c r="I101" s="62">
        <v>90793</v>
      </c>
      <c r="J101" s="62" t="s">
        <v>9</v>
      </c>
      <c r="K101" s="62" t="s">
        <v>9</v>
      </c>
      <c r="L101" s="62">
        <f t="shared" si="34"/>
        <v>5703</v>
      </c>
      <c r="M101" s="62" t="s">
        <v>9</v>
      </c>
      <c r="N101" s="62">
        <v>5703</v>
      </c>
      <c r="O101" s="62">
        <v>0</v>
      </c>
      <c r="P101" s="62" t="s">
        <v>9</v>
      </c>
      <c r="Q101" s="62">
        <v>0</v>
      </c>
      <c r="R101" s="61">
        <f t="shared" si="35"/>
        <v>1739</v>
      </c>
      <c r="S101" s="62" t="s">
        <v>9</v>
      </c>
      <c r="T101" s="62" t="s">
        <v>9</v>
      </c>
      <c r="U101" s="62">
        <v>385</v>
      </c>
      <c r="V101" s="62" t="s">
        <v>9</v>
      </c>
      <c r="W101" s="62">
        <v>294</v>
      </c>
      <c r="X101" s="62">
        <v>1060</v>
      </c>
    </row>
    <row r="102" spans="1:24" ht="15.75" x14ac:dyDescent="0.25">
      <c r="A102" s="3" t="s">
        <v>41</v>
      </c>
      <c r="B102" s="73" t="s">
        <v>13</v>
      </c>
      <c r="C102" s="62">
        <v>2</v>
      </c>
      <c r="D102" s="62" t="str">
        <f t="shared" si="32"/>
        <v>*</v>
      </c>
      <c r="E102" s="62" t="s">
        <v>75</v>
      </c>
      <c r="F102" s="62" t="s">
        <v>75</v>
      </c>
      <c r="G102" s="62">
        <f t="shared" si="33"/>
        <v>0</v>
      </c>
      <c r="H102" s="62" t="s">
        <v>75</v>
      </c>
      <c r="I102" s="62" t="s">
        <v>75</v>
      </c>
      <c r="J102" s="62" t="s">
        <v>75</v>
      </c>
      <c r="K102" s="62" t="s">
        <v>75</v>
      </c>
      <c r="L102" s="62">
        <f t="shared" si="34"/>
        <v>0</v>
      </c>
      <c r="M102" s="62" t="s">
        <v>75</v>
      </c>
      <c r="N102" s="62" t="s">
        <v>75</v>
      </c>
      <c r="O102" s="62" t="s">
        <v>75</v>
      </c>
      <c r="P102" s="62" t="s">
        <v>75</v>
      </c>
      <c r="Q102" s="62">
        <v>0</v>
      </c>
      <c r="R102" s="61">
        <f t="shared" si="35"/>
        <v>0</v>
      </c>
      <c r="S102" s="62" t="s">
        <v>75</v>
      </c>
      <c r="T102" s="62" t="s">
        <v>75</v>
      </c>
      <c r="U102" s="62" t="s">
        <v>75</v>
      </c>
      <c r="V102" s="62" t="s">
        <v>75</v>
      </c>
      <c r="W102" s="62" t="s">
        <v>75</v>
      </c>
      <c r="X102" s="62" t="s">
        <v>75</v>
      </c>
    </row>
    <row r="103" spans="1:24" ht="15.75" x14ac:dyDescent="0.25">
      <c r="A103" s="3" t="s">
        <v>41</v>
      </c>
      <c r="B103" s="73" t="s">
        <v>82</v>
      </c>
      <c r="C103" s="62">
        <v>6</v>
      </c>
      <c r="D103" s="62">
        <f t="shared" si="32"/>
        <v>25109</v>
      </c>
      <c r="E103" s="62">
        <v>15255</v>
      </c>
      <c r="F103" s="62">
        <v>1429</v>
      </c>
      <c r="G103" s="62">
        <f t="shared" si="33"/>
        <v>9172</v>
      </c>
      <c r="H103" s="62">
        <v>460</v>
      </c>
      <c r="I103" s="62">
        <v>8712</v>
      </c>
      <c r="J103" s="62" t="s">
        <v>9</v>
      </c>
      <c r="K103" s="62" t="s">
        <v>9</v>
      </c>
      <c r="L103" s="62">
        <f t="shared" si="34"/>
        <v>682</v>
      </c>
      <c r="M103" s="62" t="s">
        <v>9</v>
      </c>
      <c r="N103" s="62">
        <v>682</v>
      </c>
      <c r="O103" s="62" t="s">
        <v>9</v>
      </c>
      <c r="P103" s="62" t="s">
        <v>9</v>
      </c>
      <c r="Q103" s="62">
        <v>0</v>
      </c>
      <c r="R103" s="61">
        <f t="shared" si="35"/>
        <v>12774</v>
      </c>
      <c r="S103" s="62" t="s">
        <v>9</v>
      </c>
      <c r="T103" s="62" t="s">
        <v>9</v>
      </c>
      <c r="U103" s="62" t="s">
        <v>9</v>
      </c>
      <c r="V103" s="62">
        <v>279</v>
      </c>
      <c r="W103" s="62">
        <v>12495</v>
      </c>
      <c r="X103" s="62" t="s">
        <v>9</v>
      </c>
    </row>
    <row r="104" spans="1:24" ht="15.75" x14ac:dyDescent="0.25">
      <c r="A104" s="3" t="s">
        <v>41</v>
      </c>
      <c r="B104" s="73" t="s">
        <v>14</v>
      </c>
      <c r="C104" s="62">
        <v>1</v>
      </c>
      <c r="D104" s="62" t="str">
        <f t="shared" si="32"/>
        <v>*</v>
      </c>
      <c r="E104" s="62" t="s">
        <v>75</v>
      </c>
      <c r="F104" s="62" t="s">
        <v>75</v>
      </c>
      <c r="G104" s="62">
        <f t="shared" si="33"/>
        <v>0</v>
      </c>
      <c r="H104" s="62" t="s">
        <v>75</v>
      </c>
      <c r="I104" s="62" t="s">
        <v>75</v>
      </c>
      <c r="J104" s="62" t="s">
        <v>75</v>
      </c>
      <c r="K104" s="62" t="s">
        <v>75</v>
      </c>
      <c r="L104" s="62">
        <f t="shared" si="34"/>
        <v>0</v>
      </c>
      <c r="M104" s="62" t="s">
        <v>75</v>
      </c>
      <c r="N104" s="62" t="s">
        <v>75</v>
      </c>
      <c r="O104" s="62" t="s">
        <v>75</v>
      </c>
      <c r="P104" s="62" t="s">
        <v>75</v>
      </c>
      <c r="Q104" s="62">
        <v>0</v>
      </c>
      <c r="R104" s="61">
        <f t="shared" si="35"/>
        <v>0</v>
      </c>
      <c r="S104" s="62" t="s">
        <v>75</v>
      </c>
      <c r="T104" s="62" t="s">
        <v>75</v>
      </c>
      <c r="U104" s="62" t="s">
        <v>75</v>
      </c>
      <c r="V104" s="62" t="s">
        <v>75</v>
      </c>
      <c r="W104" s="62" t="s">
        <v>75</v>
      </c>
      <c r="X104" s="62" t="s">
        <v>75</v>
      </c>
    </row>
    <row r="105" spans="1:24" ht="15.75" x14ac:dyDescent="0.25">
      <c r="A105" s="3" t="s">
        <v>41</v>
      </c>
      <c r="B105" s="73" t="s">
        <v>4</v>
      </c>
      <c r="C105" s="62">
        <v>8</v>
      </c>
      <c r="D105" s="62">
        <f t="shared" si="32"/>
        <v>80239</v>
      </c>
      <c r="E105" s="62">
        <v>61322</v>
      </c>
      <c r="F105" s="62">
        <v>688</v>
      </c>
      <c r="G105" s="62">
        <f t="shared" si="33"/>
        <v>18774</v>
      </c>
      <c r="H105" s="62" t="s">
        <v>9</v>
      </c>
      <c r="I105" s="62">
        <v>18774</v>
      </c>
      <c r="J105" s="62" t="s">
        <v>9</v>
      </c>
      <c r="K105" s="62" t="s">
        <v>9</v>
      </c>
      <c r="L105" s="62">
        <f t="shared" si="34"/>
        <v>143</v>
      </c>
      <c r="M105" s="62" t="s">
        <v>9</v>
      </c>
      <c r="N105" s="62">
        <v>143</v>
      </c>
      <c r="O105" s="62" t="s">
        <v>9</v>
      </c>
      <c r="P105" s="62" t="s">
        <v>9</v>
      </c>
      <c r="Q105" s="62">
        <v>0</v>
      </c>
      <c r="R105" s="61">
        <f t="shared" si="35"/>
        <v>0</v>
      </c>
      <c r="S105" s="62" t="s">
        <v>9</v>
      </c>
      <c r="T105" s="62" t="s">
        <v>9</v>
      </c>
      <c r="U105" s="62" t="s">
        <v>9</v>
      </c>
      <c r="V105" s="62" t="s">
        <v>9</v>
      </c>
      <c r="W105" s="62" t="s">
        <v>9</v>
      </c>
      <c r="X105" s="62" t="s">
        <v>9</v>
      </c>
    </row>
    <row r="106" spans="1:24" ht="15.75" x14ac:dyDescent="0.25">
      <c r="A106" s="3" t="s">
        <v>41</v>
      </c>
      <c r="B106" s="73" t="s">
        <v>5</v>
      </c>
      <c r="C106" s="62">
        <v>4</v>
      </c>
      <c r="D106" s="62">
        <f t="shared" si="32"/>
        <v>24929</v>
      </c>
      <c r="E106" s="62">
        <v>22200</v>
      </c>
      <c r="F106" s="62">
        <v>4223</v>
      </c>
      <c r="G106" s="62">
        <f t="shared" si="33"/>
        <v>1581</v>
      </c>
      <c r="H106" s="62" t="s">
        <v>9</v>
      </c>
      <c r="I106" s="62">
        <v>1581</v>
      </c>
      <c r="J106" s="62" t="s">
        <v>9</v>
      </c>
      <c r="K106" s="62" t="s">
        <v>9</v>
      </c>
      <c r="L106" s="62">
        <f t="shared" si="34"/>
        <v>1148</v>
      </c>
      <c r="M106" s="62" t="s">
        <v>9</v>
      </c>
      <c r="N106" s="62">
        <v>1148</v>
      </c>
      <c r="O106" s="62">
        <v>0</v>
      </c>
      <c r="P106" s="62" t="s">
        <v>9</v>
      </c>
      <c r="Q106" s="62">
        <v>0</v>
      </c>
      <c r="R106" s="61">
        <f t="shared" si="35"/>
        <v>0</v>
      </c>
      <c r="S106" s="62" t="s">
        <v>9</v>
      </c>
      <c r="T106" s="62" t="s">
        <v>9</v>
      </c>
      <c r="U106" s="62" t="s">
        <v>9</v>
      </c>
      <c r="V106" s="62" t="s">
        <v>9</v>
      </c>
      <c r="W106" s="62" t="s">
        <v>9</v>
      </c>
      <c r="X106" s="62" t="s">
        <v>9</v>
      </c>
    </row>
    <row r="107" spans="1:24" ht="15.75" x14ac:dyDescent="0.25">
      <c r="A107" s="3" t="s">
        <v>41</v>
      </c>
      <c r="B107" s="73" t="s">
        <v>6</v>
      </c>
      <c r="C107" s="62">
        <v>4</v>
      </c>
      <c r="D107" s="62">
        <f t="shared" si="32"/>
        <v>20610</v>
      </c>
      <c r="E107" s="62">
        <v>7178</v>
      </c>
      <c r="F107" s="62">
        <v>1091</v>
      </c>
      <c r="G107" s="62">
        <f t="shared" si="33"/>
        <v>13396</v>
      </c>
      <c r="H107" s="62">
        <v>276</v>
      </c>
      <c r="I107" s="62">
        <v>13120</v>
      </c>
      <c r="J107" s="62" t="s">
        <v>9</v>
      </c>
      <c r="K107" s="62" t="s">
        <v>9</v>
      </c>
      <c r="L107" s="62">
        <f t="shared" si="34"/>
        <v>36</v>
      </c>
      <c r="M107" s="62">
        <v>0</v>
      </c>
      <c r="N107" s="62">
        <v>36</v>
      </c>
      <c r="O107" s="62" t="s">
        <v>9</v>
      </c>
      <c r="P107" s="62" t="s">
        <v>9</v>
      </c>
      <c r="Q107" s="62">
        <v>0</v>
      </c>
      <c r="R107" s="61">
        <f t="shared" si="35"/>
        <v>0</v>
      </c>
      <c r="S107" s="62" t="s">
        <v>9</v>
      </c>
      <c r="T107" s="62" t="s">
        <v>9</v>
      </c>
      <c r="U107" s="62" t="s">
        <v>9</v>
      </c>
      <c r="V107" s="62" t="s">
        <v>9</v>
      </c>
      <c r="W107" s="62" t="s">
        <v>9</v>
      </c>
      <c r="X107" s="62" t="s">
        <v>9</v>
      </c>
    </row>
    <row r="108" spans="1:24" ht="15.75" x14ac:dyDescent="0.25">
      <c r="A108" s="3" t="s">
        <v>41</v>
      </c>
      <c r="B108" s="73" t="s">
        <v>7</v>
      </c>
      <c r="C108" s="62">
        <v>1</v>
      </c>
      <c r="D108" s="62" t="str">
        <f t="shared" si="32"/>
        <v>*</v>
      </c>
      <c r="E108" s="62" t="s">
        <v>75</v>
      </c>
      <c r="F108" s="62" t="s">
        <v>75</v>
      </c>
      <c r="G108" s="62">
        <f t="shared" si="33"/>
        <v>0</v>
      </c>
      <c r="H108" s="62" t="s">
        <v>75</v>
      </c>
      <c r="I108" s="62" t="s">
        <v>75</v>
      </c>
      <c r="J108" s="62" t="s">
        <v>75</v>
      </c>
      <c r="K108" s="62" t="s">
        <v>75</v>
      </c>
      <c r="L108" s="62">
        <f t="shared" si="34"/>
        <v>0</v>
      </c>
      <c r="M108" s="62" t="s">
        <v>75</v>
      </c>
      <c r="N108" s="62" t="s">
        <v>75</v>
      </c>
      <c r="O108" s="62" t="s">
        <v>75</v>
      </c>
      <c r="P108" s="62" t="s">
        <v>75</v>
      </c>
      <c r="Q108" s="62">
        <v>0</v>
      </c>
      <c r="R108" s="61">
        <f t="shared" si="35"/>
        <v>0</v>
      </c>
      <c r="S108" s="62" t="s">
        <v>75</v>
      </c>
      <c r="T108" s="62" t="s">
        <v>75</v>
      </c>
      <c r="U108" s="62" t="s">
        <v>75</v>
      </c>
      <c r="V108" s="62" t="s">
        <v>75</v>
      </c>
      <c r="W108" s="62" t="s">
        <v>75</v>
      </c>
      <c r="X108" s="62" t="s">
        <v>75</v>
      </c>
    </row>
    <row r="109" spans="1:24" ht="15.75" x14ac:dyDescent="0.25">
      <c r="A109" s="3" t="s">
        <v>41</v>
      </c>
      <c r="B109" s="73" t="s">
        <v>8</v>
      </c>
      <c r="C109" s="62">
        <v>7</v>
      </c>
      <c r="D109" s="62">
        <f t="shared" si="32"/>
        <v>9610</v>
      </c>
      <c r="E109" s="62">
        <v>6548</v>
      </c>
      <c r="F109" s="62">
        <v>709</v>
      </c>
      <c r="G109" s="62">
        <f t="shared" si="33"/>
        <v>2058</v>
      </c>
      <c r="H109" s="62">
        <v>0</v>
      </c>
      <c r="I109" s="62">
        <v>2058</v>
      </c>
      <c r="J109" s="62" t="s">
        <v>9</v>
      </c>
      <c r="K109" s="62" t="s">
        <v>9</v>
      </c>
      <c r="L109" s="62">
        <f t="shared" si="34"/>
        <v>1004</v>
      </c>
      <c r="M109" s="62" t="s">
        <v>9</v>
      </c>
      <c r="N109" s="62">
        <v>1004</v>
      </c>
      <c r="O109" s="62">
        <v>0</v>
      </c>
      <c r="P109" s="62" t="s">
        <v>9</v>
      </c>
      <c r="Q109" s="62">
        <v>0</v>
      </c>
      <c r="R109" s="61">
        <f t="shared" si="35"/>
        <v>0</v>
      </c>
      <c r="S109" s="62" t="s">
        <v>9</v>
      </c>
      <c r="T109" s="62" t="s">
        <v>9</v>
      </c>
      <c r="U109" s="62" t="s">
        <v>9</v>
      </c>
      <c r="V109" s="62" t="s">
        <v>9</v>
      </c>
      <c r="W109" s="62" t="s">
        <v>9</v>
      </c>
      <c r="X109" s="62" t="s">
        <v>9</v>
      </c>
    </row>
    <row r="110" spans="1:24" ht="15.75" x14ac:dyDescent="0.25">
      <c r="A110" s="65" t="s">
        <v>41</v>
      </c>
      <c r="B110" s="65" t="s">
        <v>36</v>
      </c>
      <c r="C110" s="66">
        <f>SUM(C100:C109)</f>
        <v>54</v>
      </c>
      <c r="D110" s="66">
        <f>E110+F110+G110+L110+R110</f>
        <v>404445</v>
      </c>
      <c r="E110" s="67">
        <v>212996</v>
      </c>
      <c r="F110" s="66">
        <v>17462</v>
      </c>
      <c r="G110" s="66">
        <f>SUM(H110:K110)</f>
        <v>150595</v>
      </c>
      <c r="H110" s="67">
        <v>5612</v>
      </c>
      <c r="I110" s="67">
        <v>144983</v>
      </c>
      <c r="J110" s="67" t="s">
        <v>9</v>
      </c>
      <c r="K110" s="67" t="s">
        <v>9</v>
      </c>
      <c r="L110" s="66">
        <f>SUM(M110:Q110)</f>
        <v>8879</v>
      </c>
      <c r="M110" s="67">
        <v>0</v>
      </c>
      <c r="N110" s="69">
        <v>8716</v>
      </c>
      <c r="O110" s="69">
        <v>163</v>
      </c>
      <c r="P110" s="66" t="s">
        <v>9</v>
      </c>
      <c r="Q110" s="69">
        <v>0</v>
      </c>
      <c r="R110" s="66">
        <f>SUM(S110:X110)</f>
        <v>14513</v>
      </c>
      <c r="S110" s="69" t="s">
        <v>9</v>
      </c>
      <c r="T110" s="66" t="s">
        <v>9</v>
      </c>
      <c r="U110" s="69">
        <v>385</v>
      </c>
      <c r="V110" s="69">
        <v>279</v>
      </c>
      <c r="W110" s="69">
        <v>12789</v>
      </c>
      <c r="X110" s="69">
        <v>1060</v>
      </c>
    </row>
    <row r="111" spans="1:24" ht="15.75" x14ac:dyDescent="0.25">
      <c r="A111" s="73"/>
      <c r="B111" s="73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</row>
    <row r="112" spans="1:24" ht="15.75" x14ac:dyDescent="0.25">
      <c r="A112" s="3" t="s">
        <v>47</v>
      </c>
      <c r="B112" s="73" t="s">
        <v>12</v>
      </c>
      <c r="C112" s="62">
        <v>5</v>
      </c>
      <c r="D112" s="62">
        <f t="shared" ref="D112:D124" si="36">IFERROR(E112+G112+L112,"*")</f>
        <v>98795</v>
      </c>
      <c r="E112" s="62">
        <v>6482</v>
      </c>
      <c r="F112" s="62">
        <v>2284</v>
      </c>
      <c r="G112" s="62">
        <f t="shared" ref="G112:G124" si="37">SUM(H112:K112)</f>
        <v>73732</v>
      </c>
      <c r="H112" s="62" t="s">
        <v>9</v>
      </c>
      <c r="I112" s="62">
        <v>73732</v>
      </c>
      <c r="J112" s="62" t="s">
        <v>9</v>
      </c>
      <c r="K112" s="62" t="s">
        <v>9</v>
      </c>
      <c r="L112" s="62">
        <f t="shared" ref="L112:L124" si="38">SUM(M112:Q112)</f>
        <v>18581</v>
      </c>
      <c r="M112" s="62" t="s">
        <v>9</v>
      </c>
      <c r="N112" s="62">
        <v>18581</v>
      </c>
      <c r="O112" s="62" t="s">
        <v>9</v>
      </c>
      <c r="P112" s="62" t="s">
        <v>9</v>
      </c>
      <c r="Q112" s="62">
        <v>0</v>
      </c>
      <c r="R112" s="61">
        <f t="shared" ref="R112:R124" si="39">SUM(S112:X112)</f>
        <v>0</v>
      </c>
      <c r="S112" s="62" t="s">
        <v>9</v>
      </c>
      <c r="T112" s="62" t="s">
        <v>9</v>
      </c>
      <c r="U112" s="62" t="s">
        <v>9</v>
      </c>
      <c r="V112" s="62" t="s">
        <v>9</v>
      </c>
      <c r="W112" s="62" t="s">
        <v>9</v>
      </c>
      <c r="X112" s="62" t="s">
        <v>9</v>
      </c>
    </row>
    <row r="113" spans="1:24" ht="15.75" x14ac:dyDescent="0.25">
      <c r="A113" s="3" t="s">
        <v>47</v>
      </c>
      <c r="B113" s="73" t="s">
        <v>81</v>
      </c>
      <c r="C113" s="62">
        <v>21</v>
      </c>
      <c r="D113" s="62">
        <f t="shared" si="36"/>
        <v>1131790</v>
      </c>
      <c r="E113" s="62">
        <v>344997</v>
      </c>
      <c r="F113" s="62">
        <v>11752</v>
      </c>
      <c r="G113" s="62">
        <f t="shared" si="37"/>
        <v>778546</v>
      </c>
      <c r="H113" s="62">
        <v>92</v>
      </c>
      <c r="I113" s="62">
        <v>778454</v>
      </c>
      <c r="J113" s="62" t="s">
        <v>9</v>
      </c>
      <c r="K113" s="62">
        <v>0</v>
      </c>
      <c r="L113" s="62">
        <f t="shared" si="38"/>
        <v>8247</v>
      </c>
      <c r="M113" s="62">
        <v>33</v>
      </c>
      <c r="N113" s="62">
        <v>8214</v>
      </c>
      <c r="O113" s="62" t="s">
        <v>9</v>
      </c>
      <c r="P113" s="62" t="s">
        <v>9</v>
      </c>
      <c r="Q113" s="62">
        <v>0</v>
      </c>
      <c r="R113" s="61">
        <f t="shared" si="39"/>
        <v>0</v>
      </c>
      <c r="S113" s="62" t="s">
        <v>9</v>
      </c>
      <c r="T113" s="62" t="s">
        <v>9</v>
      </c>
      <c r="U113" s="62" t="s">
        <v>9</v>
      </c>
      <c r="V113" s="62" t="s">
        <v>9</v>
      </c>
      <c r="W113" s="62" t="s">
        <v>9</v>
      </c>
      <c r="X113" s="62" t="s">
        <v>9</v>
      </c>
    </row>
    <row r="114" spans="1:24" ht="15.75" x14ac:dyDescent="0.25">
      <c r="A114" s="3" t="s">
        <v>47</v>
      </c>
      <c r="B114" s="73" t="s">
        <v>13</v>
      </c>
      <c r="C114" s="62">
        <v>3</v>
      </c>
      <c r="D114" s="62">
        <f t="shared" si="36"/>
        <v>281081</v>
      </c>
      <c r="E114" s="62">
        <v>231533</v>
      </c>
      <c r="F114" s="62">
        <v>10218</v>
      </c>
      <c r="G114" s="62">
        <f t="shared" si="37"/>
        <v>49512</v>
      </c>
      <c r="H114" s="62">
        <v>460</v>
      </c>
      <c r="I114" s="62">
        <v>49052</v>
      </c>
      <c r="J114" s="62" t="s">
        <v>9</v>
      </c>
      <c r="K114" s="62" t="s">
        <v>9</v>
      </c>
      <c r="L114" s="62">
        <f t="shared" si="38"/>
        <v>36</v>
      </c>
      <c r="M114" s="62" t="s">
        <v>9</v>
      </c>
      <c r="N114" s="62">
        <v>36</v>
      </c>
      <c r="O114" s="62" t="s">
        <v>9</v>
      </c>
      <c r="P114" s="62" t="s">
        <v>9</v>
      </c>
      <c r="Q114" s="62">
        <v>0</v>
      </c>
      <c r="R114" s="61">
        <f t="shared" si="39"/>
        <v>0</v>
      </c>
      <c r="S114" s="62" t="s">
        <v>9</v>
      </c>
      <c r="T114" s="62" t="s">
        <v>9</v>
      </c>
      <c r="U114" s="62" t="s">
        <v>9</v>
      </c>
      <c r="V114" s="62" t="s">
        <v>9</v>
      </c>
      <c r="W114" s="62" t="s">
        <v>9</v>
      </c>
      <c r="X114" s="62" t="s">
        <v>9</v>
      </c>
    </row>
    <row r="115" spans="1:24" ht="15.75" x14ac:dyDescent="0.25">
      <c r="A115" s="3" t="s">
        <v>47</v>
      </c>
      <c r="B115" s="73" t="s">
        <v>82</v>
      </c>
      <c r="C115" s="62">
        <v>8</v>
      </c>
      <c r="D115" s="62">
        <f t="shared" si="36"/>
        <v>74283</v>
      </c>
      <c r="E115" s="62">
        <v>52045</v>
      </c>
      <c r="F115" s="62">
        <v>24332</v>
      </c>
      <c r="G115" s="62">
        <f t="shared" si="37"/>
        <v>22202</v>
      </c>
      <c r="H115" s="62" t="s">
        <v>9</v>
      </c>
      <c r="I115" s="62">
        <v>22202</v>
      </c>
      <c r="J115" s="62" t="s">
        <v>9</v>
      </c>
      <c r="K115" s="62" t="s">
        <v>9</v>
      </c>
      <c r="L115" s="62">
        <f t="shared" si="38"/>
        <v>36</v>
      </c>
      <c r="M115" s="62" t="s">
        <v>9</v>
      </c>
      <c r="N115" s="62">
        <v>36</v>
      </c>
      <c r="O115" s="62" t="s">
        <v>9</v>
      </c>
      <c r="P115" s="62" t="s">
        <v>9</v>
      </c>
      <c r="Q115" s="62">
        <v>0</v>
      </c>
      <c r="R115" s="61">
        <f t="shared" si="39"/>
        <v>0</v>
      </c>
      <c r="S115" s="62" t="s">
        <v>9</v>
      </c>
      <c r="T115" s="62" t="s">
        <v>9</v>
      </c>
      <c r="U115" s="62" t="s">
        <v>9</v>
      </c>
      <c r="V115" s="62" t="s">
        <v>9</v>
      </c>
      <c r="W115" s="62" t="s">
        <v>9</v>
      </c>
      <c r="X115" s="62" t="s">
        <v>9</v>
      </c>
    </row>
    <row r="116" spans="1:24" ht="15.75" x14ac:dyDescent="0.25">
      <c r="A116" s="3" t="s">
        <v>47</v>
      </c>
      <c r="B116" s="73" t="s">
        <v>3</v>
      </c>
      <c r="C116" s="62">
        <v>1</v>
      </c>
      <c r="D116" s="62" t="str">
        <f t="shared" si="36"/>
        <v>*</v>
      </c>
      <c r="E116" s="62" t="s">
        <v>75</v>
      </c>
      <c r="F116" s="62" t="s">
        <v>75</v>
      </c>
      <c r="G116" s="62">
        <f t="shared" si="37"/>
        <v>0</v>
      </c>
      <c r="H116" s="62" t="s">
        <v>75</v>
      </c>
      <c r="I116" s="62" t="s">
        <v>75</v>
      </c>
      <c r="J116" s="62" t="s">
        <v>75</v>
      </c>
      <c r="K116" s="62" t="s">
        <v>75</v>
      </c>
      <c r="L116" s="62">
        <f t="shared" si="38"/>
        <v>0</v>
      </c>
      <c r="M116" s="62" t="s">
        <v>75</v>
      </c>
      <c r="N116" s="62" t="s">
        <v>75</v>
      </c>
      <c r="O116" s="62" t="s">
        <v>75</v>
      </c>
      <c r="P116" s="62" t="s">
        <v>75</v>
      </c>
      <c r="Q116" s="62">
        <v>0</v>
      </c>
      <c r="R116" s="61">
        <f t="shared" si="39"/>
        <v>0</v>
      </c>
      <c r="S116" s="62" t="s">
        <v>75</v>
      </c>
      <c r="T116" s="62" t="s">
        <v>75</v>
      </c>
      <c r="U116" s="62" t="s">
        <v>75</v>
      </c>
      <c r="V116" s="62" t="s">
        <v>75</v>
      </c>
      <c r="W116" s="62" t="s">
        <v>75</v>
      </c>
      <c r="X116" s="62" t="s">
        <v>75</v>
      </c>
    </row>
    <row r="117" spans="1:24" ht="15.75" x14ac:dyDescent="0.25">
      <c r="A117" s="3" t="s">
        <v>47</v>
      </c>
      <c r="B117" s="73" t="s">
        <v>14</v>
      </c>
      <c r="C117" s="62">
        <v>2</v>
      </c>
      <c r="D117" s="62" t="str">
        <f t="shared" si="36"/>
        <v>*</v>
      </c>
      <c r="E117" s="62" t="s">
        <v>75</v>
      </c>
      <c r="F117" s="62" t="s">
        <v>75</v>
      </c>
      <c r="G117" s="62">
        <f t="shared" si="37"/>
        <v>0</v>
      </c>
      <c r="H117" s="62" t="s">
        <v>75</v>
      </c>
      <c r="I117" s="62" t="s">
        <v>75</v>
      </c>
      <c r="J117" s="62" t="s">
        <v>75</v>
      </c>
      <c r="K117" s="62" t="s">
        <v>75</v>
      </c>
      <c r="L117" s="62">
        <f t="shared" si="38"/>
        <v>0</v>
      </c>
      <c r="M117" s="62" t="s">
        <v>75</v>
      </c>
      <c r="N117" s="62" t="s">
        <v>75</v>
      </c>
      <c r="O117" s="62" t="s">
        <v>75</v>
      </c>
      <c r="P117" s="62" t="s">
        <v>75</v>
      </c>
      <c r="Q117" s="62">
        <v>0</v>
      </c>
      <c r="R117" s="61">
        <f t="shared" si="39"/>
        <v>0</v>
      </c>
      <c r="S117" s="62" t="s">
        <v>75</v>
      </c>
      <c r="T117" s="62" t="s">
        <v>75</v>
      </c>
      <c r="U117" s="62" t="s">
        <v>75</v>
      </c>
      <c r="V117" s="62" t="s">
        <v>75</v>
      </c>
      <c r="W117" s="62" t="s">
        <v>75</v>
      </c>
      <c r="X117" s="62" t="s">
        <v>75</v>
      </c>
    </row>
    <row r="118" spans="1:24" ht="15.75" x14ac:dyDescent="0.25">
      <c r="A118" s="3" t="s">
        <v>47</v>
      </c>
      <c r="B118" s="73" t="s">
        <v>4</v>
      </c>
      <c r="C118" s="62">
        <v>17</v>
      </c>
      <c r="D118" s="62">
        <f t="shared" si="36"/>
        <v>9501641</v>
      </c>
      <c r="E118" s="62">
        <v>1253324</v>
      </c>
      <c r="F118" s="62">
        <v>4791</v>
      </c>
      <c r="G118" s="62">
        <f t="shared" si="37"/>
        <v>295228</v>
      </c>
      <c r="H118" s="62">
        <v>1012</v>
      </c>
      <c r="I118" s="62">
        <v>294216</v>
      </c>
      <c r="J118" s="62" t="s">
        <v>9</v>
      </c>
      <c r="K118" s="62" t="s">
        <v>9</v>
      </c>
      <c r="L118" s="62">
        <f t="shared" si="38"/>
        <v>7953089</v>
      </c>
      <c r="M118" s="62" t="s">
        <v>9</v>
      </c>
      <c r="N118" s="62">
        <v>86841</v>
      </c>
      <c r="O118" s="62">
        <v>58983</v>
      </c>
      <c r="P118" s="62">
        <v>7807265</v>
      </c>
      <c r="Q118" s="62">
        <v>0</v>
      </c>
      <c r="R118" s="61">
        <f t="shared" si="39"/>
        <v>5345786</v>
      </c>
      <c r="S118" s="62">
        <v>2187575</v>
      </c>
      <c r="T118" s="62" t="s">
        <v>9</v>
      </c>
      <c r="U118" s="62" t="s">
        <v>9</v>
      </c>
      <c r="V118" s="62">
        <v>1860</v>
      </c>
      <c r="W118" s="62" t="s">
        <v>9</v>
      </c>
      <c r="X118" s="62">
        <v>3156351</v>
      </c>
    </row>
    <row r="119" spans="1:24" ht="15.75" x14ac:dyDescent="0.25">
      <c r="A119" s="3" t="s">
        <v>47</v>
      </c>
      <c r="B119" s="73" t="s">
        <v>5</v>
      </c>
      <c r="C119" s="62">
        <v>19</v>
      </c>
      <c r="D119" s="62">
        <f t="shared" si="36"/>
        <v>151291</v>
      </c>
      <c r="E119" s="62">
        <v>102519</v>
      </c>
      <c r="F119" s="62">
        <v>66509</v>
      </c>
      <c r="G119" s="62">
        <f t="shared" si="37"/>
        <v>29797</v>
      </c>
      <c r="H119" s="62">
        <v>4002</v>
      </c>
      <c r="I119" s="62">
        <v>25795</v>
      </c>
      <c r="J119" s="62" t="s">
        <v>9</v>
      </c>
      <c r="K119" s="62" t="s">
        <v>9</v>
      </c>
      <c r="L119" s="62">
        <f t="shared" si="38"/>
        <v>18975</v>
      </c>
      <c r="M119" s="62">
        <v>0</v>
      </c>
      <c r="N119" s="62">
        <v>18975</v>
      </c>
      <c r="O119" s="62">
        <v>0</v>
      </c>
      <c r="P119" s="62" t="s">
        <v>9</v>
      </c>
      <c r="Q119" s="62">
        <v>0</v>
      </c>
      <c r="R119" s="61">
        <f t="shared" si="39"/>
        <v>0</v>
      </c>
      <c r="S119" s="62" t="s">
        <v>9</v>
      </c>
      <c r="T119" s="62" t="s">
        <v>9</v>
      </c>
      <c r="U119" s="62" t="s">
        <v>9</v>
      </c>
      <c r="V119" s="62" t="s">
        <v>9</v>
      </c>
      <c r="W119" s="62" t="s">
        <v>9</v>
      </c>
      <c r="X119" s="62" t="s">
        <v>9</v>
      </c>
    </row>
    <row r="120" spans="1:24" ht="15.75" x14ac:dyDescent="0.25">
      <c r="A120" s="3" t="s">
        <v>47</v>
      </c>
      <c r="B120" s="73" t="s">
        <v>10</v>
      </c>
      <c r="C120" s="62">
        <v>5</v>
      </c>
      <c r="D120" s="62">
        <f t="shared" si="36"/>
        <v>8889</v>
      </c>
      <c r="E120" s="62">
        <v>6180</v>
      </c>
      <c r="F120" s="62">
        <v>8385</v>
      </c>
      <c r="G120" s="62">
        <f t="shared" si="37"/>
        <v>2709</v>
      </c>
      <c r="H120" s="62">
        <v>2254</v>
      </c>
      <c r="I120" s="62">
        <v>455</v>
      </c>
      <c r="J120" s="62" t="s">
        <v>9</v>
      </c>
      <c r="K120" s="62" t="s">
        <v>9</v>
      </c>
      <c r="L120" s="62">
        <f t="shared" si="38"/>
        <v>0</v>
      </c>
      <c r="M120" s="62" t="s">
        <v>9</v>
      </c>
      <c r="N120" s="62" t="s">
        <v>9</v>
      </c>
      <c r="O120" s="62" t="s">
        <v>9</v>
      </c>
      <c r="P120" s="62" t="s">
        <v>9</v>
      </c>
      <c r="Q120" s="62">
        <v>0</v>
      </c>
      <c r="R120" s="61">
        <f t="shared" si="39"/>
        <v>0</v>
      </c>
      <c r="S120" s="62" t="s">
        <v>9</v>
      </c>
      <c r="T120" s="62" t="s">
        <v>9</v>
      </c>
      <c r="U120" s="62" t="s">
        <v>9</v>
      </c>
      <c r="V120" s="62" t="s">
        <v>9</v>
      </c>
      <c r="W120" s="62" t="s">
        <v>9</v>
      </c>
      <c r="X120" s="62" t="s">
        <v>9</v>
      </c>
    </row>
    <row r="121" spans="1:24" ht="15.75" x14ac:dyDescent="0.25">
      <c r="A121" s="3" t="s">
        <v>47</v>
      </c>
      <c r="B121" s="73" t="s">
        <v>11</v>
      </c>
      <c r="C121" s="62">
        <v>4</v>
      </c>
      <c r="D121" s="62">
        <f t="shared" si="36"/>
        <v>2212</v>
      </c>
      <c r="E121" s="62">
        <v>1419</v>
      </c>
      <c r="F121" s="62">
        <v>2401</v>
      </c>
      <c r="G121" s="62">
        <f t="shared" si="37"/>
        <v>793</v>
      </c>
      <c r="H121" s="62" t="s">
        <v>9</v>
      </c>
      <c r="I121" s="62">
        <v>793</v>
      </c>
      <c r="J121" s="62" t="s">
        <v>9</v>
      </c>
      <c r="K121" s="62" t="s">
        <v>9</v>
      </c>
      <c r="L121" s="62">
        <f t="shared" si="38"/>
        <v>0</v>
      </c>
      <c r="M121" s="62" t="s">
        <v>9</v>
      </c>
      <c r="N121" s="62" t="s">
        <v>9</v>
      </c>
      <c r="O121" s="62" t="s">
        <v>9</v>
      </c>
      <c r="P121" s="62" t="s">
        <v>9</v>
      </c>
      <c r="Q121" s="62">
        <v>0</v>
      </c>
      <c r="R121" s="61">
        <f t="shared" si="39"/>
        <v>0</v>
      </c>
      <c r="S121" s="62" t="s">
        <v>9</v>
      </c>
      <c r="T121" s="62" t="s">
        <v>9</v>
      </c>
      <c r="U121" s="62" t="s">
        <v>9</v>
      </c>
      <c r="V121" s="62" t="s">
        <v>9</v>
      </c>
      <c r="W121" s="62" t="s">
        <v>9</v>
      </c>
      <c r="X121" s="62" t="s">
        <v>9</v>
      </c>
    </row>
    <row r="122" spans="1:24" ht="15.75" x14ac:dyDescent="0.25">
      <c r="A122" s="3" t="s">
        <v>47</v>
      </c>
      <c r="B122" s="73" t="s">
        <v>6</v>
      </c>
      <c r="C122" s="62">
        <v>27</v>
      </c>
      <c r="D122" s="62">
        <f t="shared" si="36"/>
        <v>110578</v>
      </c>
      <c r="E122" s="62">
        <v>88807</v>
      </c>
      <c r="F122" s="62">
        <v>124725</v>
      </c>
      <c r="G122" s="62">
        <f t="shared" si="37"/>
        <v>15162</v>
      </c>
      <c r="H122" s="62">
        <v>736</v>
      </c>
      <c r="I122" s="62">
        <v>14426</v>
      </c>
      <c r="J122" s="62" t="s">
        <v>9</v>
      </c>
      <c r="K122" s="62">
        <v>0</v>
      </c>
      <c r="L122" s="62">
        <f t="shared" si="38"/>
        <v>6609</v>
      </c>
      <c r="M122" s="62" t="s">
        <v>9</v>
      </c>
      <c r="N122" s="62">
        <v>6528</v>
      </c>
      <c r="O122" s="62">
        <v>81</v>
      </c>
      <c r="P122" s="62" t="s">
        <v>9</v>
      </c>
      <c r="Q122" s="62">
        <v>0</v>
      </c>
      <c r="R122" s="61">
        <f t="shared" si="39"/>
        <v>187</v>
      </c>
      <c r="S122" s="62" t="s">
        <v>9</v>
      </c>
      <c r="T122" s="62" t="s">
        <v>9</v>
      </c>
      <c r="U122" s="62" t="s">
        <v>9</v>
      </c>
      <c r="V122" s="62" t="s">
        <v>9</v>
      </c>
      <c r="W122" s="62">
        <v>176</v>
      </c>
      <c r="X122" s="62">
        <v>11</v>
      </c>
    </row>
    <row r="123" spans="1:24" ht="15.75" x14ac:dyDescent="0.25">
      <c r="A123" s="3" t="s">
        <v>47</v>
      </c>
      <c r="B123" s="73" t="s">
        <v>7</v>
      </c>
      <c r="C123" s="62">
        <v>5</v>
      </c>
      <c r="D123" s="62">
        <f t="shared" si="36"/>
        <v>6826</v>
      </c>
      <c r="E123" s="62">
        <v>4302</v>
      </c>
      <c r="F123" s="62">
        <v>3731</v>
      </c>
      <c r="G123" s="62">
        <f t="shared" si="37"/>
        <v>1304</v>
      </c>
      <c r="H123" s="62">
        <v>552</v>
      </c>
      <c r="I123" s="62">
        <v>752</v>
      </c>
      <c r="J123" s="62">
        <v>0</v>
      </c>
      <c r="K123" s="62" t="s">
        <v>9</v>
      </c>
      <c r="L123" s="62">
        <f t="shared" si="38"/>
        <v>1220</v>
      </c>
      <c r="M123" s="62" t="s">
        <v>9</v>
      </c>
      <c r="N123" s="62">
        <v>1220</v>
      </c>
      <c r="O123" s="62" t="s">
        <v>9</v>
      </c>
      <c r="P123" s="62" t="s">
        <v>9</v>
      </c>
      <c r="Q123" s="62">
        <v>0</v>
      </c>
      <c r="R123" s="61">
        <f t="shared" si="39"/>
        <v>0</v>
      </c>
      <c r="S123" s="62" t="s">
        <v>9</v>
      </c>
      <c r="T123" s="62" t="s">
        <v>9</v>
      </c>
      <c r="U123" s="62" t="s">
        <v>9</v>
      </c>
      <c r="V123" s="62" t="s">
        <v>9</v>
      </c>
      <c r="W123" s="62" t="s">
        <v>9</v>
      </c>
      <c r="X123" s="62" t="s">
        <v>9</v>
      </c>
    </row>
    <row r="124" spans="1:24" ht="15.75" x14ac:dyDescent="0.25">
      <c r="A124" s="3" t="s">
        <v>47</v>
      </c>
      <c r="B124" s="73" t="s">
        <v>8</v>
      </c>
      <c r="C124" s="62">
        <v>13</v>
      </c>
      <c r="D124" s="62">
        <f t="shared" si="36"/>
        <v>4953</v>
      </c>
      <c r="E124" s="62">
        <v>3619</v>
      </c>
      <c r="F124" s="62">
        <v>5472</v>
      </c>
      <c r="G124" s="62">
        <f t="shared" si="37"/>
        <v>1226</v>
      </c>
      <c r="H124" s="62">
        <v>0</v>
      </c>
      <c r="I124" s="62">
        <v>1226</v>
      </c>
      <c r="J124" s="62" t="s">
        <v>9</v>
      </c>
      <c r="K124" s="62" t="s">
        <v>9</v>
      </c>
      <c r="L124" s="62">
        <f t="shared" si="38"/>
        <v>108</v>
      </c>
      <c r="M124" s="62">
        <v>0</v>
      </c>
      <c r="N124" s="62">
        <v>108</v>
      </c>
      <c r="O124" s="62" t="s">
        <v>9</v>
      </c>
      <c r="P124" s="62" t="s">
        <v>9</v>
      </c>
      <c r="Q124" s="62">
        <v>0</v>
      </c>
      <c r="R124" s="61">
        <f t="shared" si="39"/>
        <v>0</v>
      </c>
      <c r="S124" s="62" t="s">
        <v>9</v>
      </c>
      <c r="T124" s="62" t="s">
        <v>9</v>
      </c>
      <c r="U124" s="62" t="s">
        <v>9</v>
      </c>
      <c r="V124" s="62" t="s">
        <v>9</v>
      </c>
      <c r="W124" s="62" t="s">
        <v>9</v>
      </c>
      <c r="X124" s="62">
        <v>0</v>
      </c>
    </row>
    <row r="125" spans="1:24" ht="15.75" x14ac:dyDescent="0.25">
      <c r="A125" s="65" t="s">
        <v>47</v>
      </c>
      <c r="B125" s="65" t="s">
        <v>36</v>
      </c>
      <c r="C125" s="66">
        <f>SUM(C112:C124)</f>
        <v>130</v>
      </c>
      <c r="D125" s="66">
        <f>E125+F125+G125+L125+R125</f>
        <v>17039176</v>
      </c>
      <c r="E125" s="67">
        <v>2107093</v>
      </c>
      <c r="F125" s="66">
        <v>264599</v>
      </c>
      <c r="G125" s="66">
        <f>SUM(H125:K125)</f>
        <v>1314610</v>
      </c>
      <c r="H125" s="67">
        <v>9108</v>
      </c>
      <c r="I125" s="67">
        <v>1305502</v>
      </c>
      <c r="J125" s="67">
        <v>0</v>
      </c>
      <c r="K125" s="67">
        <v>0</v>
      </c>
      <c r="L125" s="66">
        <f>SUM(M125:Q125)</f>
        <v>8006901</v>
      </c>
      <c r="M125" s="67">
        <v>33</v>
      </c>
      <c r="N125" s="69">
        <v>140539</v>
      </c>
      <c r="O125" s="69">
        <v>59064</v>
      </c>
      <c r="P125" s="66">
        <v>7807265</v>
      </c>
      <c r="Q125" s="69">
        <v>0</v>
      </c>
      <c r="R125" s="66">
        <f>SUM(S125:X125)</f>
        <v>5345973</v>
      </c>
      <c r="S125" s="69">
        <v>2187575</v>
      </c>
      <c r="T125" s="66" t="s">
        <v>9</v>
      </c>
      <c r="U125" s="69" t="s">
        <v>9</v>
      </c>
      <c r="V125" s="69">
        <v>1860</v>
      </c>
      <c r="W125" s="69">
        <v>176</v>
      </c>
      <c r="X125" s="69">
        <v>3156362</v>
      </c>
    </row>
    <row r="126" spans="1:24" ht="15.75" x14ac:dyDescent="0.25">
      <c r="A126" s="115" t="s">
        <v>77</v>
      </c>
      <c r="B126" s="111"/>
      <c r="C126" s="112"/>
      <c r="D126" s="112"/>
      <c r="E126" s="113"/>
      <c r="F126" s="112"/>
      <c r="G126" s="112"/>
      <c r="H126" s="113"/>
      <c r="I126" s="113"/>
      <c r="J126" s="113"/>
      <c r="K126" s="113"/>
      <c r="L126" s="112"/>
      <c r="M126" s="113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</row>
    <row r="127" spans="1:24" x14ac:dyDescent="0.25">
      <c r="A127" s="84"/>
      <c r="B127" s="85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7"/>
    </row>
    <row r="128" spans="1:24" ht="15.75" x14ac:dyDescent="0.25">
      <c r="A128" s="88" t="s">
        <v>49</v>
      </c>
      <c r="B128" s="89"/>
      <c r="C128" s="90"/>
      <c r="D128" s="90">
        <f>W128</f>
        <v>9996.6785142857207</v>
      </c>
      <c r="E128" s="90">
        <v>0</v>
      </c>
      <c r="F128" s="90">
        <v>0</v>
      </c>
      <c r="G128" s="90"/>
      <c r="H128" s="90"/>
      <c r="I128" s="90"/>
      <c r="J128" s="90"/>
      <c r="K128" s="90"/>
      <c r="L128" s="90"/>
      <c r="M128" s="90"/>
      <c r="N128" s="90">
        <v>0</v>
      </c>
      <c r="O128" s="90">
        <v>0</v>
      </c>
      <c r="P128" s="90"/>
      <c r="Q128" s="90">
        <v>0</v>
      </c>
      <c r="R128" s="90"/>
      <c r="S128" s="90">
        <v>0</v>
      </c>
      <c r="T128" s="90"/>
      <c r="U128" s="90">
        <v>0</v>
      </c>
      <c r="V128" s="90">
        <v>0</v>
      </c>
      <c r="W128" s="90">
        <f>9.99667851428572*1000</f>
        <v>9996.6785142857207</v>
      </c>
      <c r="X128" s="91">
        <v>0</v>
      </c>
    </row>
    <row r="129" spans="1:24" ht="15.75" x14ac:dyDescent="0.25">
      <c r="A129" s="92" t="s">
        <v>49</v>
      </c>
      <c r="B129" s="93" t="s">
        <v>36</v>
      </c>
      <c r="C129" s="94"/>
      <c r="D129" s="95">
        <f>D128</f>
        <v>9996.6785142857207</v>
      </c>
      <c r="E129" s="95">
        <v>0</v>
      </c>
      <c r="F129" s="95">
        <v>0</v>
      </c>
      <c r="G129" s="94"/>
      <c r="H129" s="94"/>
      <c r="I129" s="94"/>
      <c r="J129" s="94"/>
      <c r="K129" s="94"/>
      <c r="L129" s="94"/>
      <c r="M129" s="94"/>
      <c r="N129" s="69">
        <v>0</v>
      </c>
      <c r="O129" s="69">
        <v>0</v>
      </c>
      <c r="P129" s="66"/>
      <c r="Q129" s="69">
        <v>0</v>
      </c>
      <c r="R129" s="66"/>
      <c r="S129" s="69">
        <v>0</v>
      </c>
      <c r="T129" s="66"/>
      <c r="U129" s="69">
        <v>0</v>
      </c>
      <c r="V129" s="69">
        <v>0</v>
      </c>
      <c r="W129" s="69">
        <f>SUM(W128)</f>
        <v>9996.6785142857207</v>
      </c>
      <c r="X129" s="69">
        <v>0</v>
      </c>
    </row>
    <row r="130" spans="1:24" x14ac:dyDescent="0.25">
      <c r="A130" s="1" t="s">
        <v>80</v>
      </c>
      <c r="B130" s="85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F1253-44D8-4B42-AB27-5F489C64A58B}">
  <dimension ref="A1:BA150"/>
  <sheetViews>
    <sheetView zoomScale="55" zoomScaleNormal="55" workbookViewId="0">
      <pane ySplit="5" topLeftCell="A51" activePane="bottomLeft" state="frozen"/>
      <selection pane="bottomLeft" activeCell="AC74" sqref="AC74"/>
    </sheetView>
  </sheetViews>
  <sheetFormatPr defaultRowHeight="15" x14ac:dyDescent="0.25"/>
  <cols>
    <col min="1" max="1" width="23.140625" style="96" customWidth="1"/>
    <col min="2" max="2" width="36.140625" style="96" customWidth="1"/>
    <col min="3" max="3" width="19.85546875" style="96" customWidth="1"/>
    <col min="4" max="4" width="20.5703125" style="96" bestFit="1" customWidth="1"/>
    <col min="5" max="5" width="12.5703125" style="96" bestFit="1" customWidth="1"/>
    <col min="6" max="6" width="18.7109375" style="96" bestFit="1" customWidth="1"/>
    <col min="7" max="7" width="19.28515625" style="96" customWidth="1"/>
    <col min="8" max="8" width="10.42578125" style="96" customWidth="1"/>
    <col min="9" max="9" width="15.140625" style="96" customWidth="1"/>
    <col min="10" max="10" width="12.140625" style="96" customWidth="1"/>
    <col min="11" max="11" width="12.7109375" style="96" customWidth="1"/>
    <col min="12" max="12" width="26" style="96" customWidth="1"/>
    <col min="13" max="13" width="18.28515625" style="96" customWidth="1"/>
    <col min="14" max="14" width="16.28515625" style="96" bestFit="1" customWidth="1"/>
    <col min="15" max="15" width="12.85546875" style="96" bestFit="1" customWidth="1"/>
    <col min="16" max="16" width="11.85546875" style="96" customWidth="1"/>
    <col min="17" max="17" width="14.7109375" style="96" bestFit="1" customWidth="1"/>
    <col min="18" max="18" width="20.28515625" style="96" customWidth="1"/>
    <col min="19" max="19" width="13.7109375" style="96" bestFit="1" customWidth="1"/>
    <col min="20" max="20" width="11" style="96" customWidth="1"/>
    <col min="21" max="21" width="15.42578125" style="96" bestFit="1" customWidth="1"/>
    <col min="22" max="22" width="16.140625" style="96" bestFit="1" customWidth="1"/>
    <col min="23" max="23" width="12.5703125" style="96" bestFit="1" customWidth="1"/>
    <col min="24" max="24" width="13.5703125" style="96" customWidth="1"/>
    <col min="25" max="35" width="9.140625" style="96"/>
    <col min="36" max="16384" width="9.140625" style="1"/>
  </cols>
  <sheetData>
    <row r="1" spans="1:53" ht="26.25" x14ac:dyDescent="0.4">
      <c r="A1" s="13" t="s">
        <v>99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s="96" customFormat="1" x14ac:dyDescent="0.25"/>
    <row r="3" spans="1:53" s="96" customFormat="1" ht="15.75" x14ac:dyDescent="0.25">
      <c r="A3" s="97" t="s">
        <v>76</v>
      </c>
    </row>
    <row r="4" spans="1:53" s="96" customFormat="1" x14ac:dyDescent="0.25"/>
    <row r="5" spans="1:53" ht="30" x14ac:dyDescent="0.25">
      <c r="A5" s="56"/>
      <c r="B5" s="2"/>
      <c r="C5" s="57" t="s">
        <v>16</v>
      </c>
      <c r="D5" s="57" t="s">
        <v>17</v>
      </c>
      <c r="E5" s="58" t="s">
        <v>18</v>
      </c>
      <c r="F5" s="57" t="s">
        <v>19</v>
      </c>
      <c r="G5" s="57" t="s">
        <v>20</v>
      </c>
      <c r="H5" s="57" t="s">
        <v>21</v>
      </c>
      <c r="I5" s="57" t="s">
        <v>22</v>
      </c>
      <c r="J5" s="57" t="s">
        <v>23</v>
      </c>
      <c r="K5" s="57" t="s">
        <v>24</v>
      </c>
      <c r="L5" s="57" t="s">
        <v>25</v>
      </c>
      <c r="M5" s="57" t="s">
        <v>26</v>
      </c>
      <c r="N5" s="57" t="s">
        <v>27</v>
      </c>
      <c r="O5" s="57" t="s">
        <v>0</v>
      </c>
      <c r="P5" s="57" t="s">
        <v>28</v>
      </c>
      <c r="Q5" s="57" t="s">
        <v>29</v>
      </c>
      <c r="R5" s="57" t="s">
        <v>30</v>
      </c>
      <c r="S5" s="57" t="s">
        <v>31</v>
      </c>
      <c r="T5" s="57" t="s">
        <v>32</v>
      </c>
      <c r="U5" s="57" t="s">
        <v>33</v>
      </c>
      <c r="V5" s="57" t="s">
        <v>73</v>
      </c>
      <c r="W5" s="57" t="s">
        <v>34</v>
      </c>
      <c r="X5" s="57" t="s">
        <v>35</v>
      </c>
    </row>
    <row r="6" spans="1:53" ht="15.75" x14ac:dyDescent="0.25">
      <c r="A6" s="4" t="s">
        <v>37</v>
      </c>
      <c r="B6" s="4" t="s">
        <v>12</v>
      </c>
      <c r="C6" s="59">
        <v>1</v>
      </c>
      <c r="D6" s="59" t="s">
        <v>75</v>
      </c>
      <c r="E6" s="59" t="s">
        <v>75</v>
      </c>
      <c r="F6" s="59" t="s">
        <v>75</v>
      </c>
      <c r="G6" s="59">
        <v>0</v>
      </c>
      <c r="H6" s="59" t="s">
        <v>75</v>
      </c>
      <c r="I6" s="59" t="s">
        <v>75</v>
      </c>
      <c r="J6" s="59" t="s">
        <v>75</v>
      </c>
      <c r="K6" s="59" t="s">
        <v>75</v>
      </c>
      <c r="L6" s="59">
        <v>0</v>
      </c>
      <c r="M6" s="59" t="s">
        <v>75</v>
      </c>
      <c r="N6" s="59" t="s">
        <v>75</v>
      </c>
      <c r="O6" s="59" t="s">
        <v>75</v>
      </c>
      <c r="P6" s="59" t="s">
        <v>75</v>
      </c>
      <c r="Q6" s="59" t="s">
        <v>75</v>
      </c>
      <c r="R6" s="60">
        <v>0</v>
      </c>
      <c r="S6" s="59" t="s">
        <v>75</v>
      </c>
      <c r="T6" s="59" t="s">
        <v>75</v>
      </c>
      <c r="U6" s="59" t="s">
        <v>75</v>
      </c>
      <c r="V6" s="59" t="s">
        <v>75</v>
      </c>
      <c r="W6" s="59" t="s">
        <v>75</v>
      </c>
      <c r="X6" s="59" t="s">
        <v>75</v>
      </c>
    </row>
    <row r="7" spans="1:53" ht="15.75" x14ac:dyDescent="0.25">
      <c r="A7" s="7" t="s">
        <v>37</v>
      </c>
      <c r="B7" s="7" t="s">
        <v>1</v>
      </c>
      <c r="C7" s="61">
        <v>3</v>
      </c>
      <c r="D7" s="61">
        <v>29648</v>
      </c>
      <c r="E7" s="62">
        <v>10289</v>
      </c>
      <c r="F7" s="62" t="s">
        <v>9</v>
      </c>
      <c r="G7" s="61">
        <v>13226</v>
      </c>
      <c r="H7" s="62" t="s">
        <v>9</v>
      </c>
      <c r="I7" s="62">
        <v>13226</v>
      </c>
      <c r="J7" s="62" t="s">
        <v>9</v>
      </c>
      <c r="K7" s="62" t="s">
        <v>9</v>
      </c>
      <c r="L7" s="61">
        <v>6133</v>
      </c>
      <c r="M7" s="62" t="s">
        <v>9</v>
      </c>
      <c r="N7" s="62">
        <v>1743</v>
      </c>
      <c r="O7" s="62">
        <v>4390</v>
      </c>
      <c r="P7" s="62" t="s">
        <v>9</v>
      </c>
      <c r="Q7" s="62" t="s">
        <v>9</v>
      </c>
      <c r="R7" s="61">
        <v>0</v>
      </c>
      <c r="S7" s="62" t="s">
        <v>9</v>
      </c>
      <c r="T7" s="62" t="s">
        <v>9</v>
      </c>
      <c r="U7" s="62" t="s">
        <v>9</v>
      </c>
      <c r="V7" s="62" t="s">
        <v>9</v>
      </c>
      <c r="W7" s="62" t="s">
        <v>9</v>
      </c>
      <c r="X7" s="62" t="s">
        <v>9</v>
      </c>
    </row>
    <row r="8" spans="1:53" ht="15.75" x14ac:dyDescent="0.25">
      <c r="A8" s="7" t="s">
        <v>37</v>
      </c>
      <c r="B8" s="7" t="s">
        <v>2</v>
      </c>
      <c r="C8" s="61">
        <v>5</v>
      </c>
      <c r="D8" s="61">
        <v>31675</v>
      </c>
      <c r="E8" s="62">
        <v>24635</v>
      </c>
      <c r="F8" s="62" t="s">
        <v>9</v>
      </c>
      <c r="G8" s="61">
        <v>7040</v>
      </c>
      <c r="H8" s="62">
        <v>127</v>
      </c>
      <c r="I8" s="62">
        <v>6913</v>
      </c>
      <c r="J8" s="62" t="s">
        <v>9</v>
      </c>
      <c r="K8" s="62" t="s">
        <v>9</v>
      </c>
      <c r="L8" s="61">
        <v>0</v>
      </c>
      <c r="M8" s="62" t="s">
        <v>9</v>
      </c>
      <c r="N8" s="62" t="s">
        <v>9</v>
      </c>
      <c r="O8" s="62" t="s">
        <v>9</v>
      </c>
      <c r="P8" s="62" t="s">
        <v>9</v>
      </c>
      <c r="Q8" s="62" t="s">
        <v>9</v>
      </c>
      <c r="R8" s="61">
        <v>15861</v>
      </c>
      <c r="S8" s="62" t="s">
        <v>9</v>
      </c>
      <c r="T8" s="62" t="s">
        <v>9</v>
      </c>
      <c r="U8" s="62" t="s">
        <v>9</v>
      </c>
      <c r="V8" s="62" t="s">
        <v>9</v>
      </c>
      <c r="W8" s="62">
        <v>15861</v>
      </c>
      <c r="X8" s="62" t="s">
        <v>9</v>
      </c>
    </row>
    <row r="9" spans="1:53" ht="15.75" x14ac:dyDescent="0.25">
      <c r="A9" s="7" t="s">
        <v>37</v>
      </c>
      <c r="B9" s="7" t="s">
        <v>3</v>
      </c>
      <c r="C9" s="61">
        <v>1</v>
      </c>
      <c r="D9" s="61" t="s">
        <v>75</v>
      </c>
      <c r="E9" s="62" t="s">
        <v>75</v>
      </c>
      <c r="F9" s="62" t="s">
        <v>75</v>
      </c>
      <c r="G9" s="61">
        <v>0</v>
      </c>
      <c r="H9" s="62" t="s">
        <v>75</v>
      </c>
      <c r="I9" s="62" t="s">
        <v>75</v>
      </c>
      <c r="J9" s="62" t="s">
        <v>75</v>
      </c>
      <c r="K9" s="62" t="s">
        <v>75</v>
      </c>
      <c r="L9" s="61">
        <v>0</v>
      </c>
      <c r="M9" s="62" t="s">
        <v>75</v>
      </c>
      <c r="N9" s="62" t="s">
        <v>75</v>
      </c>
      <c r="O9" s="62" t="s">
        <v>75</v>
      </c>
      <c r="P9" s="62" t="s">
        <v>75</v>
      </c>
      <c r="Q9" s="62" t="s">
        <v>75</v>
      </c>
      <c r="R9" s="61">
        <v>0</v>
      </c>
      <c r="S9" s="62" t="s">
        <v>75</v>
      </c>
      <c r="T9" s="62" t="s">
        <v>75</v>
      </c>
      <c r="U9" s="62" t="s">
        <v>75</v>
      </c>
      <c r="V9" s="62" t="s">
        <v>75</v>
      </c>
      <c r="W9" s="62" t="s">
        <v>75</v>
      </c>
      <c r="X9" s="62" t="s">
        <v>75</v>
      </c>
    </row>
    <row r="10" spans="1:53" ht="15.75" x14ac:dyDescent="0.25">
      <c r="A10" s="7" t="s">
        <v>37</v>
      </c>
      <c r="B10" s="7" t="s">
        <v>4</v>
      </c>
      <c r="C10" s="61">
        <v>2</v>
      </c>
      <c r="D10" s="61" t="s">
        <v>75</v>
      </c>
      <c r="E10" s="62" t="s">
        <v>75</v>
      </c>
      <c r="F10" s="62" t="s">
        <v>75</v>
      </c>
      <c r="G10" s="61">
        <v>0</v>
      </c>
      <c r="H10" s="62" t="s">
        <v>75</v>
      </c>
      <c r="I10" s="62" t="s">
        <v>75</v>
      </c>
      <c r="J10" s="62" t="s">
        <v>75</v>
      </c>
      <c r="K10" s="62" t="s">
        <v>75</v>
      </c>
      <c r="L10" s="61">
        <v>0</v>
      </c>
      <c r="M10" s="62" t="s">
        <v>75</v>
      </c>
      <c r="N10" s="62" t="s">
        <v>75</v>
      </c>
      <c r="O10" s="62" t="s">
        <v>75</v>
      </c>
      <c r="P10" s="62" t="s">
        <v>75</v>
      </c>
      <c r="Q10" s="62" t="s">
        <v>75</v>
      </c>
      <c r="R10" s="61">
        <v>0</v>
      </c>
      <c r="S10" s="62" t="s">
        <v>75</v>
      </c>
      <c r="T10" s="62" t="s">
        <v>75</v>
      </c>
      <c r="U10" s="62" t="s">
        <v>75</v>
      </c>
      <c r="V10" s="62" t="s">
        <v>75</v>
      </c>
      <c r="W10" s="62" t="s">
        <v>75</v>
      </c>
      <c r="X10" s="62" t="s">
        <v>75</v>
      </c>
    </row>
    <row r="11" spans="1:53" ht="15.75" x14ac:dyDescent="0.25">
      <c r="A11" s="7" t="s">
        <v>37</v>
      </c>
      <c r="B11" s="7" t="s">
        <v>5</v>
      </c>
      <c r="C11" s="61">
        <v>2</v>
      </c>
      <c r="D11" s="61" t="s">
        <v>75</v>
      </c>
      <c r="E11" s="62" t="s">
        <v>75</v>
      </c>
      <c r="F11" s="62" t="s">
        <v>75</v>
      </c>
      <c r="G11" s="61">
        <v>0</v>
      </c>
      <c r="H11" s="62" t="s">
        <v>75</v>
      </c>
      <c r="I11" s="62" t="s">
        <v>75</v>
      </c>
      <c r="J11" s="62" t="s">
        <v>75</v>
      </c>
      <c r="K11" s="62" t="s">
        <v>75</v>
      </c>
      <c r="L11" s="61">
        <v>0</v>
      </c>
      <c r="M11" s="62" t="s">
        <v>75</v>
      </c>
      <c r="N11" s="62" t="s">
        <v>75</v>
      </c>
      <c r="O11" s="62" t="s">
        <v>75</v>
      </c>
      <c r="P11" s="62" t="s">
        <v>75</v>
      </c>
      <c r="Q11" s="62" t="s">
        <v>75</v>
      </c>
      <c r="R11" s="61">
        <v>0</v>
      </c>
      <c r="S11" s="62" t="s">
        <v>75</v>
      </c>
      <c r="T11" s="62" t="s">
        <v>75</v>
      </c>
      <c r="U11" s="62" t="s">
        <v>75</v>
      </c>
      <c r="V11" s="62" t="s">
        <v>75</v>
      </c>
      <c r="W11" s="62" t="s">
        <v>75</v>
      </c>
      <c r="X11" s="62" t="s">
        <v>75</v>
      </c>
    </row>
    <row r="12" spans="1:53" ht="15.75" x14ac:dyDescent="0.25">
      <c r="A12" s="7" t="s">
        <v>37</v>
      </c>
      <c r="B12" s="7" t="s">
        <v>6</v>
      </c>
      <c r="C12" s="61">
        <v>6</v>
      </c>
      <c r="D12" s="61">
        <v>24610</v>
      </c>
      <c r="E12" s="62">
        <v>10063</v>
      </c>
      <c r="F12" s="62">
        <v>3910</v>
      </c>
      <c r="G12" s="61">
        <v>13692</v>
      </c>
      <c r="H12" s="62">
        <v>0</v>
      </c>
      <c r="I12" s="62">
        <v>13692</v>
      </c>
      <c r="J12" s="62">
        <v>0</v>
      </c>
      <c r="K12" s="62">
        <v>0</v>
      </c>
      <c r="L12" s="61">
        <v>855</v>
      </c>
      <c r="M12" s="62">
        <v>0</v>
      </c>
      <c r="N12" s="62">
        <v>855</v>
      </c>
      <c r="O12" s="62">
        <v>0</v>
      </c>
      <c r="P12" s="62">
        <v>0</v>
      </c>
      <c r="Q12" s="62">
        <v>0</v>
      </c>
      <c r="R12" s="61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</row>
    <row r="13" spans="1:53" ht="15.75" x14ac:dyDescent="0.25">
      <c r="A13" s="7" t="s">
        <v>37</v>
      </c>
      <c r="B13" s="7" t="s">
        <v>8</v>
      </c>
      <c r="C13" s="61">
        <v>3</v>
      </c>
      <c r="D13" s="61">
        <v>13568</v>
      </c>
      <c r="E13" s="62">
        <v>11482</v>
      </c>
      <c r="F13" s="63" t="s">
        <v>9</v>
      </c>
      <c r="G13" s="61">
        <v>2000</v>
      </c>
      <c r="H13" s="63">
        <v>315</v>
      </c>
      <c r="I13" s="63">
        <v>1685</v>
      </c>
      <c r="J13" s="63" t="s">
        <v>9</v>
      </c>
      <c r="K13" s="63" t="s">
        <v>9</v>
      </c>
      <c r="L13" s="64">
        <v>86</v>
      </c>
      <c r="M13" s="63" t="s">
        <v>9</v>
      </c>
      <c r="N13" s="63">
        <v>86</v>
      </c>
      <c r="O13" s="63" t="s">
        <v>9</v>
      </c>
      <c r="P13" s="63" t="s">
        <v>9</v>
      </c>
      <c r="Q13" s="63" t="s">
        <v>9</v>
      </c>
      <c r="R13" s="64">
        <v>6752</v>
      </c>
      <c r="S13" s="63" t="s">
        <v>9</v>
      </c>
      <c r="T13" s="63" t="s">
        <v>9</v>
      </c>
      <c r="U13" s="63" t="s">
        <v>9</v>
      </c>
      <c r="V13" s="63" t="s">
        <v>9</v>
      </c>
      <c r="W13" s="63">
        <v>6752</v>
      </c>
      <c r="X13" s="63" t="s">
        <v>9</v>
      </c>
    </row>
    <row r="14" spans="1:53" ht="15.75" x14ac:dyDescent="0.25">
      <c r="A14" s="65" t="s">
        <v>37</v>
      </c>
      <c r="B14" s="65" t="s">
        <v>36</v>
      </c>
      <c r="C14" s="66">
        <v>23</v>
      </c>
      <c r="D14" s="66">
        <v>258013</v>
      </c>
      <c r="E14" s="67">
        <v>106181</v>
      </c>
      <c r="F14" s="68">
        <v>3910</v>
      </c>
      <c r="G14" s="66">
        <v>74463</v>
      </c>
      <c r="H14" s="63">
        <v>22522</v>
      </c>
      <c r="I14" s="63">
        <v>51941</v>
      </c>
      <c r="J14" s="63">
        <v>0</v>
      </c>
      <c r="K14" s="63">
        <v>0</v>
      </c>
      <c r="L14" s="68">
        <v>46116</v>
      </c>
      <c r="M14" s="63">
        <v>0</v>
      </c>
      <c r="N14" s="69">
        <v>2864</v>
      </c>
      <c r="O14" s="69">
        <v>43252</v>
      </c>
      <c r="P14" s="66">
        <v>0</v>
      </c>
      <c r="Q14" s="69">
        <v>0</v>
      </c>
      <c r="R14" s="66">
        <v>27343</v>
      </c>
      <c r="S14" s="69">
        <v>0</v>
      </c>
      <c r="T14" s="66">
        <v>0</v>
      </c>
      <c r="U14" s="69">
        <v>3938</v>
      </c>
      <c r="V14" s="69">
        <v>0</v>
      </c>
      <c r="W14" s="69">
        <v>23405</v>
      </c>
      <c r="X14" s="69">
        <v>0</v>
      </c>
    </row>
    <row r="15" spans="1:53" ht="15.75" x14ac:dyDescent="0.25">
      <c r="A15" s="70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</row>
    <row r="16" spans="1:53" ht="15.75" x14ac:dyDescent="0.25">
      <c r="A16" s="73" t="s">
        <v>38</v>
      </c>
      <c r="B16" s="73" t="s">
        <v>12</v>
      </c>
      <c r="C16" s="74">
        <v>2</v>
      </c>
      <c r="D16" s="74" t="s">
        <v>75</v>
      </c>
      <c r="E16" s="75" t="s">
        <v>75</v>
      </c>
      <c r="F16" s="74" t="s">
        <v>75</v>
      </c>
      <c r="G16" s="74">
        <v>0</v>
      </c>
      <c r="H16" s="74" t="s">
        <v>75</v>
      </c>
      <c r="I16" s="74" t="s">
        <v>75</v>
      </c>
      <c r="J16" s="74" t="s">
        <v>75</v>
      </c>
      <c r="K16" s="74" t="s">
        <v>75</v>
      </c>
      <c r="L16" s="74">
        <v>0</v>
      </c>
      <c r="M16" s="74" t="s">
        <v>75</v>
      </c>
      <c r="N16" s="74" t="s">
        <v>75</v>
      </c>
      <c r="O16" s="74" t="s">
        <v>75</v>
      </c>
      <c r="P16" s="74" t="s">
        <v>75</v>
      </c>
      <c r="Q16" s="74" t="s">
        <v>75</v>
      </c>
      <c r="R16" s="74">
        <v>0</v>
      </c>
      <c r="S16" s="74" t="s">
        <v>75</v>
      </c>
      <c r="T16" s="74" t="s">
        <v>75</v>
      </c>
      <c r="U16" s="74" t="s">
        <v>75</v>
      </c>
      <c r="V16" s="74" t="s">
        <v>75</v>
      </c>
      <c r="W16" s="74" t="s">
        <v>75</v>
      </c>
      <c r="X16" s="74" t="s">
        <v>75</v>
      </c>
    </row>
    <row r="17" spans="1:24" ht="15.75" x14ac:dyDescent="0.25">
      <c r="A17" s="73" t="s">
        <v>38</v>
      </c>
      <c r="B17" s="73" t="s">
        <v>1</v>
      </c>
      <c r="C17" s="62">
        <v>12</v>
      </c>
      <c r="D17" s="62">
        <v>900415</v>
      </c>
      <c r="E17" s="62">
        <v>173840</v>
      </c>
      <c r="F17" s="62">
        <v>1357</v>
      </c>
      <c r="G17" s="62">
        <v>725036</v>
      </c>
      <c r="H17" s="62">
        <v>0</v>
      </c>
      <c r="I17" s="62">
        <v>725036</v>
      </c>
      <c r="J17" s="62">
        <v>0</v>
      </c>
      <c r="K17" s="62">
        <v>0</v>
      </c>
      <c r="L17" s="62">
        <v>1539</v>
      </c>
      <c r="M17" s="62" t="s">
        <v>9</v>
      </c>
      <c r="N17" s="62">
        <v>1539</v>
      </c>
      <c r="O17" s="62">
        <v>0</v>
      </c>
      <c r="P17" s="62">
        <v>0</v>
      </c>
      <c r="Q17" s="62">
        <v>0</v>
      </c>
      <c r="R17" s="61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</row>
    <row r="18" spans="1:24" ht="15.75" x14ac:dyDescent="0.25">
      <c r="A18" s="73" t="s">
        <v>38</v>
      </c>
      <c r="B18" s="73" t="s">
        <v>13</v>
      </c>
      <c r="C18" s="61">
        <v>1</v>
      </c>
      <c r="D18" s="61" t="s">
        <v>75</v>
      </c>
      <c r="E18" s="62" t="s">
        <v>75</v>
      </c>
      <c r="F18" s="62" t="s">
        <v>75</v>
      </c>
      <c r="G18" s="61">
        <v>0</v>
      </c>
      <c r="H18" s="62" t="s">
        <v>75</v>
      </c>
      <c r="I18" s="62" t="s">
        <v>75</v>
      </c>
      <c r="J18" s="62" t="s">
        <v>75</v>
      </c>
      <c r="K18" s="62" t="s">
        <v>75</v>
      </c>
      <c r="L18" s="61">
        <v>0</v>
      </c>
      <c r="M18" s="62" t="s">
        <v>75</v>
      </c>
      <c r="N18" s="62" t="s">
        <v>75</v>
      </c>
      <c r="O18" s="62" t="s">
        <v>75</v>
      </c>
      <c r="P18" s="62" t="s">
        <v>75</v>
      </c>
      <c r="Q18" s="62" t="s">
        <v>75</v>
      </c>
      <c r="R18" s="61">
        <v>0</v>
      </c>
      <c r="S18" s="62" t="s">
        <v>75</v>
      </c>
      <c r="T18" s="62" t="s">
        <v>75</v>
      </c>
      <c r="U18" s="62" t="s">
        <v>75</v>
      </c>
      <c r="V18" s="62" t="s">
        <v>75</v>
      </c>
      <c r="W18" s="62" t="s">
        <v>75</v>
      </c>
      <c r="X18" s="62" t="s">
        <v>75</v>
      </c>
    </row>
    <row r="19" spans="1:24" ht="15.75" x14ac:dyDescent="0.25">
      <c r="A19" s="73" t="s">
        <v>38</v>
      </c>
      <c r="B19" s="73" t="s">
        <v>2</v>
      </c>
      <c r="C19" s="61">
        <v>5</v>
      </c>
      <c r="D19" s="61">
        <v>44152</v>
      </c>
      <c r="E19" s="62">
        <v>35628</v>
      </c>
      <c r="F19" s="62">
        <v>4008</v>
      </c>
      <c r="G19" s="61">
        <v>23</v>
      </c>
      <c r="H19" s="62">
        <v>23</v>
      </c>
      <c r="I19" s="62" t="s">
        <v>9</v>
      </c>
      <c r="J19" s="62" t="s">
        <v>9</v>
      </c>
      <c r="K19" s="62" t="s">
        <v>9</v>
      </c>
      <c r="L19" s="61">
        <v>8501</v>
      </c>
      <c r="M19" s="62" t="s">
        <v>9</v>
      </c>
      <c r="N19" s="62">
        <v>8501</v>
      </c>
      <c r="O19" s="62" t="s">
        <v>9</v>
      </c>
      <c r="P19" s="62" t="s">
        <v>9</v>
      </c>
      <c r="Q19" s="62" t="s">
        <v>9</v>
      </c>
      <c r="R19" s="61">
        <v>60682</v>
      </c>
      <c r="S19" s="62" t="s">
        <v>9</v>
      </c>
      <c r="T19" s="62" t="s">
        <v>9</v>
      </c>
      <c r="U19" s="62" t="s">
        <v>9</v>
      </c>
      <c r="V19" s="62" t="s">
        <v>9</v>
      </c>
      <c r="W19" s="62">
        <v>60682</v>
      </c>
      <c r="X19" s="62" t="s">
        <v>9</v>
      </c>
    </row>
    <row r="20" spans="1:24" ht="15.75" x14ac:dyDescent="0.25">
      <c r="A20" s="73" t="s">
        <v>38</v>
      </c>
      <c r="B20" s="73" t="s">
        <v>4</v>
      </c>
      <c r="C20" s="61">
        <v>6</v>
      </c>
      <c r="D20" s="61">
        <v>119523</v>
      </c>
      <c r="E20" s="62">
        <v>33832</v>
      </c>
      <c r="F20" s="62">
        <v>342</v>
      </c>
      <c r="G20" s="61">
        <v>80146</v>
      </c>
      <c r="H20" s="62">
        <v>5</v>
      </c>
      <c r="I20" s="62">
        <v>80141</v>
      </c>
      <c r="J20" s="62" t="s">
        <v>9</v>
      </c>
      <c r="K20" s="62" t="s">
        <v>9</v>
      </c>
      <c r="L20" s="61">
        <v>5545</v>
      </c>
      <c r="M20" s="62" t="s">
        <v>9</v>
      </c>
      <c r="N20" s="62">
        <v>1399</v>
      </c>
      <c r="O20" s="62">
        <v>4146</v>
      </c>
      <c r="P20" s="62" t="s">
        <v>9</v>
      </c>
      <c r="Q20" s="62" t="s">
        <v>9</v>
      </c>
      <c r="R20" s="61">
        <v>3557</v>
      </c>
      <c r="S20" s="62" t="s">
        <v>9</v>
      </c>
      <c r="T20" s="62" t="s">
        <v>9</v>
      </c>
      <c r="U20" s="62" t="s">
        <v>9</v>
      </c>
      <c r="V20" s="62" t="s">
        <v>9</v>
      </c>
      <c r="W20" s="62">
        <v>3557</v>
      </c>
      <c r="X20" s="62" t="s">
        <v>9</v>
      </c>
    </row>
    <row r="21" spans="1:24" ht="15.75" x14ac:dyDescent="0.25">
      <c r="A21" s="73" t="s">
        <v>38</v>
      </c>
      <c r="B21" s="73" t="s">
        <v>5</v>
      </c>
      <c r="C21" s="61">
        <v>11</v>
      </c>
      <c r="D21" s="61">
        <v>37217</v>
      </c>
      <c r="E21" s="62">
        <v>22285</v>
      </c>
      <c r="F21" s="62">
        <v>9663</v>
      </c>
      <c r="G21" s="61">
        <v>14841</v>
      </c>
      <c r="H21" s="62">
        <v>1665</v>
      </c>
      <c r="I21" s="62">
        <v>13176</v>
      </c>
      <c r="J21" s="62">
        <v>0</v>
      </c>
      <c r="K21" s="62">
        <v>0</v>
      </c>
      <c r="L21" s="61">
        <v>91</v>
      </c>
      <c r="M21" s="62">
        <v>0</v>
      </c>
      <c r="N21" s="62">
        <v>0</v>
      </c>
      <c r="O21" s="62">
        <v>91</v>
      </c>
      <c r="P21" s="62">
        <v>0</v>
      </c>
      <c r="Q21" s="62">
        <v>0</v>
      </c>
      <c r="R21" s="61">
        <v>121</v>
      </c>
      <c r="S21" s="62">
        <v>0</v>
      </c>
      <c r="T21" s="62">
        <v>0</v>
      </c>
      <c r="U21" s="62">
        <v>121</v>
      </c>
      <c r="V21" s="62">
        <v>0</v>
      </c>
      <c r="W21" s="62">
        <v>0</v>
      </c>
      <c r="X21" s="62">
        <v>0</v>
      </c>
    </row>
    <row r="22" spans="1:24" ht="15.75" x14ac:dyDescent="0.25">
      <c r="A22" s="73" t="s">
        <v>38</v>
      </c>
      <c r="B22" s="73" t="s">
        <v>10</v>
      </c>
      <c r="C22" s="61">
        <v>1</v>
      </c>
      <c r="D22" s="61" t="s">
        <v>75</v>
      </c>
      <c r="E22" s="62" t="s">
        <v>75</v>
      </c>
      <c r="F22" s="62" t="s">
        <v>75</v>
      </c>
      <c r="G22" s="61">
        <v>0</v>
      </c>
      <c r="H22" s="62" t="s">
        <v>75</v>
      </c>
      <c r="I22" s="62" t="s">
        <v>75</v>
      </c>
      <c r="J22" s="62" t="s">
        <v>75</v>
      </c>
      <c r="K22" s="62" t="s">
        <v>75</v>
      </c>
      <c r="L22" s="61">
        <v>0</v>
      </c>
      <c r="M22" s="62" t="s">
        <v>75</v>
      </c>
      <c r="N22" s="62" t="s">
        <v>75</v>
      </c>
      <c r="O22" s="62" t="s">
        <v>75</v>
      </c>
      <c r="P22" s="62" t="s">
        <v>75</v>
      </c>
      <c r="Q22" s="62" t="s">
        <v>75</v>
      </c>
      <c r="R22" s="61">
        <v>0</v>
      </c>
      <c r="S22" s="62" t="s">
        <v>75</v>
      </c>
      <c r="T22" s="62" t="s">
        <v>75</v>
      </c>
      <c r="U22" s="62" t="s">
        <v>75</v>
      </c>
      <c r="V22" s="62" t="s">
        <v>75</v>
      </c>
      <c r="W22" s="62" t="s">
        <v>75</v>
      </c>
      <c r="X22" s="62" t="s">
        <v>75</v>
      </c>
    </row>
    <row r="23" spans="1:24" ht="15.75" x14ac:dyDescent="0.25">
      <c r="A23" s="73" t="s">
        <v>38</v>
      </c>
      <c r="B23" s="73" t="s">
        <v>6</v>
      </c>
      <c r="C23" s="61">
        <v>10</v>
      </c>
      <c r="D23" s="61">
        <v>45395</v>
      </c>
      <c r="E23" s="62">
        <v>30518</v>
      </c>
      <c r="F23" s="62">
        <v>10542</v>
      </c>
      <c r="G23" s="61">
        <v>14759</v>
      </c>
      <c r="H23" s="62">
        <v>0</v>
      </c>
      <c r="I23" s="62">
        <v>14759</v>
      </c>
      <c r="J23" s="62" t="s">
        <v>9</v>
      </c>
      <c r="K23" s="62" t="s">
        <v>9</v>
      </c>
      <c r="L23" s="61">
        <v>118</v>
      </c>
      <c r="M23" s="62" t="s">
        <v>9</v>
      </c>
      <c r="N23" s="62">
        <v>118</v>
      </c>
      <c r="O23" s="62" t="s">
        <v>9</v>
      </c>
      <c r="P23" s="62" t="s">
        <v>9</v>
      </c>
      <c r="Q23" s="62" t="s">
        <v>9</v>
      </c>
      <c r="R23" s="61">
        <v>0</v>
      </c>
      <c r="S23" s="62" t="s">
        <v>9</v>
      </c>
      <c r="T23" s="62" t="s">
        <v>9</v>
      </c>
      <c r="U23" s="62" t="s">
        <v>9</v>
      </c>
      <c r="V23" s="62" t="s">
        <v>9</v>
      </c>
      <c r="W23" s="62" t="s">
        <v>9</v>
      </c>
      <c r="X23" s="62" t="s">
        <v>9</v>
      </c>
    </row>
    <row r="24" spans="1:24" ht="15.75" x14ac:dyDescent="0.25">
      <c r="A24" s="73" t="s">
        <v>38</v>
      </c>
      <c r="B24" s="73" t="s">
        <v>7</v>
      </c>
      <c r="C24" s="61">
        <v>1</v>
      </c>
      <c r="D24" s="61" t="s">
        <v>75</v>
      </c>
      <c r="E24" s="62" t="s">
        <v>75</v>
      </c>
      <c r="F24" s="62" t="s">
        <v>75</v>
      </c>
      <c r="G24" s="61">
        <v>0</v>
      </c>
      <c r="H24" s="62" t="s">
        <v>75</v>
      </c>
      <c r="I24" s="62" t="s">
        <v>75</v>
      </c>
      <c r="J24" s="62" t="s">
        <v>75</v>
      </c>
      <c r="K24" s="62" t="s">
        <v>75</v>
      </c>
      <c r="L24" s="61">
        <v>0</v>
      </c>
      <c r="M24" s="62" t="s">
        <v>75</v>
      </c>
      <c r="N24" s="62" t="s">
        <v>75</v>
      </c>
      <c r="O24" s="62" t="s">
        <v>75</v>
      </c>
      <c r="P24" s="62" t="s">
        <v>75</v>
      </c>
      <c r="Q24" s="62" t="s">
        <v>75</v>
      </c>
      <c r="R24" s="61">
        <v>0</v>
      </c>
      <c r="S24" s="62" t="s">
        <v>75</v>
      </c>
      <c r="T24" s="62" t="s">
        <v>75</v>
      </c>
      <c r="U24" s="62" t="s">
        <v>75</v>
      </c>
      <c r="V24" s="62" t="s">
        <v>75</v>
      </c>
      <c r="W24" s="62" t="s">
        <v>75</v>
      </c>
      <c r="X24" s="62" t="s">
        <v>75</v>
      </c>
    </row>
    <row r="25" spans="1:24" ht="15.75" x14ac:dyDescent="0.25">
      <c r="A25" s="73" t="s">
        <v>38</v>
      </c>
      <c r="B25" s="73" t="s">
        <v>8</v>
      </c>
      <c r="C25" s="61">
        <v>9</v>
      </c>
      <c r="D25" s="64">
        <v>11638</v>
      </c>
      <c r="E25" s="63">
        <v>10384</v>
      </c>
      <c r="F25" s="63">
        <v>13226</v>
      </c>
      <c r="G25" s="64">
        <v>441</v>
      </c>
      <c r="H25" s="63">
        <v>0</v>
      </c>
      <c r="I25" s="63">
        <v>441</v>
      </c>
      <c r="J25" s="63">
        <v>0</v>
      </c>
      <c r="K25" s="63">
        <v>0</v>
      </c>
      <c r="L25" s="64">
        <v>813</v>
      </c>
      <c r="M25" s="63">
        <v>0</v>
      </c>
      <c r="N25" s="63">
        <v>0</v>
      </c>
      <c r="O25" s="63">
        <v>813</v>
      </c>
      <c r="P25" s="63">
        <v>0</v>
      </c>
      <c r="Q25" s="63">
        <v>0</v>
      </c>
      <c r="R25" s="64">
        <v>2118</v>
      </c>
      <c r="S25" s="63">
        <v>0</v>
      </c>
      <c r="T25" s="63">
        <v>0</v>
      </c>
      <c r="U25" s="63">
        <v>2118</v>
      </c>
      <c r="V25" s="63">
        <v>0</v>
      </c>
      <c r="W25" s="63">
        <v>0</v>
      </c>
      <c r="X25" s="63">
        <v>0</v>
      </c>
    </row>
    <row r="26" spans="1:24" ht="15.75" x14ac:dyDescent="0.25">
      <c r="A26" s="76" t="s">
        <v>38</v>
      </c>
      <c r="B26" s="65" t="s">
        <v>36</v>
      </c>
      <c r="C26" s="66">
        <v>58</v>
      </c>
      <c r="D26" s="68">
        <v>1164418</v>
      </c>
      <c r="E26" s="63">
        <v>308301</v>
      </c>
      <c r="F26" s="68">
        <v>43807</v>
      </c>
      <c r="G26" s="68">
        <v>835246</v>
      </c>
      <c r="H26" s="63">
        <v>1693</v>
      </c>
      <c r="I26" s="63">
        <v>833553</v>
      </c>
      <c r="J26" s="63">
        <v>0</v>
      </c>
      <c r="K26" s="63">
        <v>0</v>
      </c>
      <c r="L26" s="68">
        <v>20871</v>
      </c>
      <c r="M26" s="63">
        <v>0</v>
      </c>
      <c r="N26" s="77">
        <v>15821</v>
      </c>
      <c r="O26" s="77">
        <v>5050</v>
      </c>
      <c r="P26" s="68">
        <v>0</v>
      </c>
      <c r="Q26" s="77">
        <v>0</v>
      </c>
      <c r="R26" s="68">
        <v>66477</v>
      </c>
      <c r="S26" s="77">
        <v>0</v>
      </c>
      <c r="T26" s="68">
        <v>0</v>
      </c>
      <c r="U26" s="77">
        <v>2238</v>
      </c>
      <c r="V26" s="77">
        <v>0</v>
      </c>
      <c r="W26" s="77">
        <v>64239</v>
      </c>
      <c r="X26" s="77">
        <v>0</v>
      </c>
    </row>
    <row r="27" spans="1:24" ht="15.75" x14ac:dyDescent="0.25">
      <c r="A27" s="78"/>
      <c r="B27" s="78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</row>
    <row r="28" spans="1:24" ht="15.75" x14ac:dyDescent="0.25">
      <c r="A28" s="79" t="s">
        <v>39</v>
      </c>
      <c r="B28" s="73" t="s">
        <v>12</v>
      </c>
      <c r="C28" s="62">
        <v>1</v>
      </c>
      <c r="D28" s="62" t="s">
        <v>75</v>
      </c>
      <c r="E28" s="62" t="s">
        <v>75</v>
      </c>
      <c r="F28" s="62" t="s">
        <v>75</v>
      </c>
      <c r="G28" s="62">
        <v>0</v>
      </c>
      <c r="H28" s="62" t="s">
        <v>75</v>
      </c>
      <c r="I28" s="62" t="s">
        <v>75</v>
      </c>
      <c r="J28" s="62" t="s">
        <v>75</v>
      </c>
      <c r="K28" s="62" t="s">
        <v>75</v>
      </c>
      <c r="L28" s="62">
        <v>0</v>
      </c>
      <c r="M28" s="62" t="s">
        <v>75</v>
      </c>
      <c r="N28" s="62" t="s">
        <v>75</v>
      </c>
      <c r="O28" s="62" t="s">
        <v>75</v>
      </c>
      <c r="P28" s="62" t="s">
        <v>75</v>
      </c>
      <c r="Q28" s="62" t="s">
        <v>75</v>
      </c>
      <c r="R28" s="61">
        <v>0</v>
      </c>
      <c r="S28" s="62" t="s">
        <v>75</v>
      </c>
      <c r="T28" s="62" t="s">
        <v>75</v>
      </c>
      <c r="U28" s="62" t="s">
        <v>75</v>
      </c>
      <c r="V28" s="62" t="s">
        <v>75</v>
      </c>
      <c r="W28" s="62" t="s">
        <v>75</v>
      </c>
      <c r="X28" s="62" t="s">
        <v>75</v>
      </c>
    </row>
    <row r="29" spans="1:24" ht="15.75" x14ac:dyDescent="0.25">
      <c r="A29" s="79" t="s">
        <v>39</v>
      </c>
      <c r="B29" s="73" t="s">
        <v>1</v>
      </c>
      <c r="C29" s="62">
        <v>2</v>
      </c>
      <c r="D29" s="62" t="s">
        <v>75</v>
      </c>
      <c r="E29" s="62" t="s">
        <v>75</v>
      </c>
      <c r="F29" s="62" t="s">
        <v>75</v>
      </c>
      <c r="G29" s="62">
        <v>0</v>
      </c>
      <c r="H29" s="62" t="s">
        <v>75</v>
      </c>
      <c r="I29" s="62" t="s">
        <v>75</v>
      </c>
      <c r="J29" s="62" t="s">
        <v>75</v>
      </c>
      <c r="K29" s="62" t="s">
        <v>75</v>
      </c>
      <c r="L29" s="62">
        <v>0</v>
      </c>
      <c r="M29" s="62" t="s">
        <v>75</v>
      </c>
      <c r="N29" s="62" t="s">
        <v>75</v>
      </c>
      <c r="O29" s="62" t="s">
        <v>75</v>
      </c>
      <c r="P29" s="62" t="s">
        <v>75</v>
      </c>
      <c r="Q29" s="62" t="s">
        <v>75</v>
      </c>
      <c r="R29" s="61">
        <v>0</v>
      </c>
      <c r="S29" s="62" t="s">
        <v>75</v>
      </c>
      <c r="T29" s="62" t="s">
        <v>75</v>
      </c>
      <c r="U29" s="62" t="s">
        <v>75</v>
      </c>
      <c r="V29" s="62" t="s">
        <v>75</v>
      </c>
      <c r="W29" s="62" t="s">
        <v>75</v>
      </c>
      <c r="X29" s="62" t="s">
        <v>75</v>
      </c>
    </row>
    <row r="30" spans="1:24" ht="15.75" x14ac:dyDescent="0.25">
      <c r="A30" s="79" t="s">
        <v>39</v>
      </c>
      <c r="B30" s="73" t="s">
        <v>2</v>
      </c>
      <c r="C30" s="62">
        <v>2</v>
      </c>
      <c r="D30" s="62" t="s">
        <v>75</v>
      </c>
      <c r="E30" s="62" t="s">
        <v>75</v>
      </c>
      <c r="F30" s="62" t="s">
        <v>75</v>
      </c>
      <c r="G30" s="62">
        <v>0</v>
      </c>
      <c r="H30" s="62" t="s">
        <v>75</v>
      </c>
      <c r="I30" s="62" t="s">
        <v>75</v>
      </c>
      <c r="J30" s="62" t="s">
        <v>75</v>
      </c>
      <c r="K30" s="62" t="s">
        <v>75</v>
      </c>
      <c r="L30" s="62">
        <v>0</v>
      </c>
      <c r="M30" s="62" t="s">
        <v>75</v>
      </c>
      <c r="N30" s="62" t="s">
        <v>75</v>
      </c>
      <c r="O30" s="62" t="s">
        <v>75</v>
      </c>
      <c r="P30" s="62" t="s">
        <v>75</v>
      </c>
      <c r="Q30" s="62" t="s">
        <v>75</v>
      </c>
      <c r="R30" s="61">
        <v>0</v>
      </c>
      <c r="S30" s="62" t="s">
        <v>75</v>
      </c>
      <c r="T30" s="62" t="s">
        <v>75</v>
      </c>
      <c r="U30" s="62" t="s">
        <v>75</v>
      </c>
      <c r="V30" s="62" t="s">
        <v>75</v>
      </c>
      <c r="W30" s="62" t="s">
        <v>75</v>
      </c>
      <c r="X30" s="62" t="s">
        <v>75</v>
      </c>
    </row>
    <row r="31" spans="1:24" ht="15.75" x14ac:dyDescent="0.25">
      <c r="A31" s="79" t="s">
        <v>39</v>
      </c>
      <c r="B31" s="73" t="s">
        <v>4</v>
      </c>
      <c r="C31" s="62">
        <v>7</v>
      </c>
      <c r="D31" s="62">
        <v>137465</v>
      </c>
      <c r="E31" s="62">
        <v>25737</v>
      </c>
      <c r="F31" s="62">
        <v>1199</v>
      </c>
      <c r="G31" s="62">
        <v>111657</v>
      </c>
      <c r="H31" s="62">
        <v>0</v>
      </c>
      <c r="I31" s="62">
        <v>111657</v>
      </c>
      <c r="J31" s="62">
        <v>0</v>
      </c>
      <c r="K31" s="62">
        <v>0</v>
      </c>
      <c r="L31" s="62">
        <v>71</v>
      </c>
      <c r="M31" s="62">
        <v>0</v>
      </c>
      <c r="N31" s="62">
        <v>0</v>
      </c>
      <c r="O31" s="62">
        <v>71</v>
      </c>
      <c r="P31" s="62">
        <v>0</v>
      </c>
      <c r="Q31" s="62">
        <v>0</v>
      </c>
      <c r="R31" s="61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</row>
    <row r="32" spans="1:24" ht="15.75" x14ac:dyDescent="0.25">
      <c r="A32" s="79"/>
      <c r="B32" s="73" t="s">
        <v>5</v>
      </c>
      <c r="C32" s="62">
        <v>7</v>
      </c>
      <c r="D32" s="62">
        <v>70665</v>
      </c>
      <c r="E32" s="62">
        <v>26461</v>
      </c>
      <c r="F32" s="62" t="s">
        <v>9</v>
      </c>
      <c r="G32" s="62">
        <v>43687</v>
      </c>
      <c r="H32" s="62">
        <v>331</v>
      </c>
      <c r="I32" s="62">
        <v>43356</v>
      </c>
      <c r="J32" s="62" t="s">
        <v>9</v>
      </c>
      <c r="K32" s="62" t="s">
        <v>9</v>
      </c>
      <c r="L32" s="62">
        <v>517</v>
      </c>
      <c r="M32" s="62" t="s">
        <v>9</v>
      </c>
      <c r="N32" s="62" t="s">
        <v>9</v>
      </c>
      <c r="O32" s="62">
        <v>517</v>
      </c>
      <c r="P32" s="62" t="s">
        <v>9</v>
      </c>
      <c r="Q32" s="62" t="s">
        <v>9</v>
      </c>
      <c r="R32" s="61">
        <v>2905</v>
      </c>
      <c r="S32" s="62" t="s">
        <v>9</v>
      </c>
      <c r="T32" s="62" t="s">
        <v>9</v>
      </c>
      <c r="U32" s="62">
        <v>2905</v>
      </c>
      <c r="V32" s="62" t="s">
        <v>9</v>
      </c>
      <c r="W32" s="62" t="s">
        <v>9</v>
      </c>
      <c r="X32" s="62" t="s">
        <v>9</v>
      </c>
    </row>
    <row r="33" spans="1:24" ht="15.75" x14ac:dyDescent="0.25">
      <c r="A33" s="79"/>
      <c r="B33" s="73" t="s">
        <v>10</v>
      </c>
      <c r="C33" s="62">
        <v>1</v>
      </c>
      <c r="D33" s="62" t="s">
        <v>75</v>
      </c>
      <c r="E33" s="62" t="s">
        <v>75</v>
      </c>
      <c r="F33" s="62" t="s">
        <v>75</v>
      </c>
      <c r="G33" s="62">
        <v>0</v>
      </c>
      <c r="H33" s="62" t="s">
        <v>75</v>
      </c>
      <c r="I33" s="62" t="s">
        <v>75</v>
      </c>
      <c r="J33" s="62" t="s">
        <v>75</v>
      </c>
      <c r="K33" s="62" t="s">
        <v>75</v>
      </c>
      <c r="L33" s="62">
        <v>0</v>
      </c>
      <c r="M33" s="62" t="s">
        <v>75</v>
      </c>
      <c r="N33" s="62" t="s">
        <v>75</v>
      </c>
      <c r="O33" s="62" t="s">
        <v>75</v>
      </c>
      <c r="P33" s="62" t="s">
        <v>75</v>
      </c>
      <c r="Q33" s="62" t="s">
        <v>75</v>
      </c>
      <c r="R33" s="61">
        <v>0</v>
      </c>
      <c r="S33" s="62" t="s">
        <v>75</v>
      </c>
      <c r="T33" s="62" t="s">
        <v>75</v>
      </c>
      <c r="U33" s="62" t="s">
        <v>75</v>
      </c>
      <c r="V33" s="62" t="s">
        <v>75</v>
      </c>
      <c r="W33" s="62" t="s">
        <v>75</v>
      </c>
      <c r="X33" s="62" t="s">
        <v>75</v>
      </c>
    </row>
    <row r="34" spans="1:24" ht="15.75" x14ac:dyDescent="0.25">
      <c r="A34" s="79" t="s">
        <v>39</v>
      </c>
      <c r="B34" s="73" t="s">
        <v>11</v>
      </c>
      <c r="C34" s="62">
        <v>3</v>
      </c>
      <c r="D34" s="62">
        <v>7165</v>
      </c>
      <c r="E34" s="62">
        <v>4967</v>
      </c>
      <c r="F34" s="62">
        <v>2579</v>
      </c>
      <c r="G34" s="62">
        <v>0</v>
      </c>
      <c r="H34" s="62" t="s">
        <v>9</v>
      </c>
      <c r="I34" s="62" t="s">
        <v>9</v>
      </c>
      <c r="J34" s="62" t="s">
        <v>9</v>
      </c>
      <c r="K34" s="62" t="s">
        <v>9</v>
      </c>
      <c r="L34" s="62">
        <v>2198</v>
      </c>
      <c r="M34" s="62" t="s">
        <v>9</v>
      </c>
      <c r="N34" s="62">
        <v>287</v>
      </c>
      <c r="O34" s="62">
        <v>1911</v>
      </c>
      <c r="P34" s="62" t="s">
        <v>9</v>
      </c>
      <c r="Q34" s="62" t="s">
        <v>9</v>
      </c>
      <c r="R34" s="61">
        <v>0</v>
      </c>
      <c r="S34" s="62" t="s">
        <v>9</v>
      </c>
      <c r="T34" s="62" t="s">
        <v>9</v>
      </c>
      <c r="U34" s="62" t="s">
        <v>9</v>
      </c>
      <c r="V34" s="62" t="s">
        <v>9</v>
      </c>
      <c r="W34" s="62" t="s">
        <v>9</v>
      </c>
      <c r="X34" s="62" t="s">
        <v>9</v>
      </c>
    </row>
    <row r="35" spans="1:24" ht="15.75" x14ac:dyDescent="0.25">
      <c r="A35" s="79" t="s">
        <v>39</v>
      </c>
      <c r="B35" s="73" t="s">
        <v>6</v>
      </c>
      <c r="C35" s="62">
        <v>4</v>
      </c>
      <c r="D35" s="62">
        <v>6631</v>
      </c>
      <c r="E35" s="62">
        <v>2905</v>
      </c>
      <c r="F35" s="62">
        <v>2047</v>
      </c>
      <c r="G35" s="62">
        <v>3117</v>
      </c>
      <c r="H35" s="62">
        <v>70</v>
      </c>
      <c r="I35" s="62">
        <v>3047</v>
      </c>
      <c r="J35" s="62" t="s">
        <v>9</v>
      </c>
      <c r="K35" s="62" t="s">
        <v>9</v>
      </c>
      <c r="L35" s="62">
        <v>609</v>
      </c>
      <c r="M35" s="62" t="s">
        <v>9</v>
      </c>
      <c r="N35" s="62">
        <v>90</v>
      </c>
      <c r="O35" s="62">
        <v>519</v>
      </c>
      <c r="P35" s="62" t="s">
        <v>9</v>
      </c>
      <c r="Q35" s="62" t="s">
        <v>9</v>
      </c>
      <c r="R35" s="61">
        <v>104</v>
      </c>
      <c r="S35" s="62" t="s">
        <v>9</v>
      </c>
      <c r="T35" s="62" t="s">
        <v>9</v>
      </c>
      <c r="U35" s="62">
        <v>104</v>
      </c>
      <c r="V35" s="62" t="s">
        <v>9</v>
      </c>
      <c r="W35" s="62">
        <v>0</v>
      </c>
      <c r="X35" s="62" t="s">
        <v>9</v>
      </c>
    </row>
    <row r="36" spans="1:24" ht="15.75" x14ac:dyDescent="0.25">
      <c r="A36" s="79" t="s">
        <v>39</v>
      </c>
      <c r="B36" s="73" t="s">
        <v>7</v>
      </c>
      <c r="C36" s="62">
        <v>1</v>
      </c>
      <c r="D36" s="62" t="s">
        <v>75</v>
      </c>
      <c r="E36" s="62" t="s">
        <v>75</v>
      </c>
      <c r="F36" s="62" t="s">
        <v>75</v>
      </c>
      <c r="G36" s="62">
        <v>0</v>
      </c>
      <c r="H36" s="62" t="s">
        <v>75</v>
      </c>
      <c r="I36" s="62" t="s">
        <v>75</v>
      </c>
      <c r="J36" s="62" t="s">
        <v>75</v>
      </c>
      <c r="K36" s="62" t="s">
        <v>75</v>
      </c>
      <c r="L36" s="62">
        <v>0</v>
      </c>
      <c r="M36" s="62" t="s">
        <v>75</v>
      </c>
      <c r="N36" s="62" t="s">
        <v>75</v>
      </c>
      <c r="O36" s="62" t="s">
        <v>75</v>
      </c>
      <c r="P36" s="62" t="s">
        <v>75</v>
      </c>
      <c r="Q36" s="62" t="s">
        <v>75</v>
      </c>
      <c r="R36" s="61">
        <v>0</v>
      </c>
      <c r="S36" s="62" t="s">
        <v>75</v>
      </c>
      <c r="T36" s="62" t="s">
        <v>75</v>
      </c>
      <c r="U36" s="62" t="s">
        <v>75</v>
      </c>
      <c r="V36" s="62" t="s">
        <v>75</v>
      </c>
      <c r="W36" s="62" t="s">
        <v>75</v>
      </c>
      <c r="X36" s="62" t="s">
        <v>75</v>
      </c>
    </row>
    <row r="37" spans="1:24" ht="15.75" x14ac:dyDescent="0.25">
      <c r="A37" s="79" t="s">
        <v>39</v>
      </c>
      <c r="B37" s="73" t="s">
        <v>8</v>
      </c>
      <c r="C37" s="61">
        <v>4</v>
      </c>
      <c r="D37" s="64">
        <v>6071</v>
      </c>
      <c r="E37" s="63">
        <v>2158</v>
      </c>
      <c r="F37" s="63">
        <v>225</v>
      </c>
      <c r="G37" s="64">
        <v>3913</v>
      </c>
      <c r="H37" s="63" t="s">
        <v>9</v>
      </c>
      <c r="I37" s="63">
        <v>3913</v>
      </c>
      <c r="J37" s="63" t="s">
        <v>9</v>
      </c>
      <c r="K37" s="63" t="s">
        <v>9</v>
      </c>
      <c r="L37" s="64">
        <v>0</v>
      </c>
      <c r="M37" s="63" t="s">
        <v>9</v>
      </c>
      <c r="N37" s="63" t="s">
        <v>9</v>
      </c>
      <c r="O37" s="63" t="s">
        <v>9</v>
      </c>
      <c r="P37" s="63" t="s">
        <v>9</v>
      </c>
      <c r="Q37" s="63" t="s">
        <v>9</v>
      </c>
      <c r="R37" s="64">
        <v>0</v>
      </c>
      <c r="S37" s="63" t="s">
        <v>9</v>
      </c>
      <c r="T37" s="63" t="s">
        <v>9</v>
      </c>
      <c r="U37" s="63" t="s">
        <v>9</v>
      </c>
      <c r="V37" s="63" t="s">
        <v>9</v>
      </c>
      <c r="W37" s="63" t="s">
        <v>9</v>
      </c>
      <c r="X37" s="63" t="s">
        <v>9</v>
      </c>
    </row>
    <row r="38" spans="1:24" ht="15.75" x14ac:dyDescent="0.25">
      <c r="A38" s="76" t="s">
        <v>39</v>
      </c>
      <c r="B38" s="65" t="s">
        <v>36</v>
      </c>
      <c r="C38" s="66">
        <v>32</v>
      </c>
      <c r="D38" s="68">
        <v>420542</v>
      </c>
      <c r="E38" s="63">
        <v>121196</v>
      </c>
      <c r="F38" s="68">
        <v>6050</v>
      </c>
      <c r="G38" s="68">
        <v>293982</v>
      </c>
      <c r="H38" s="63">
        <v>401</v>
      </c>
      <c r="I38" s="63">
        <v>293581</v>
      </c>
      <c r="J38" s="63">
        <v>0</v>
      </c>
      <c r="K38" s="63">
        <v>0</v>
      </c>
      <c r="L38" s="68">
        <v>5364</v>
      </c>
      <c r="M38" s="63">
        <v>0</v>
      </c>
      <c r="N38" s="77">
        <v>2346</v>
      </c>
      <c r="O38" s="77">
        <v>3018</v>
      </c>
      <c r="P38" s="68">
        <v>0</v>
      </c>
      <c r="Q38" s="77">
        <v>0</v>
      </c>
      <c r="R38" s="68">
        <v>5582</v>
      </c>
      <c r="S38" s="77">
        <v>0</v>
      </c>
      <c r="T38" s="68">
        <v>0</v>
      </c>
      <c r="U38" s="77">
        <v>3009</v>
      </c>
      <c r="V38" s="77">
        <v>0</v>
      </c>
      <c r="W38" s="77">
        <v>2573</v>
      </c>
      <c r="X38" s="77">
        <v>0</v>
      </c>
    </row>
    <row r="39" spans="1:24" ht="15.75" x14ac:dyDescent="0.25">
      <c r="A39" s="73"/>
      <c r="B39" s="7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1:24" ht="15.75" x14ac:dyDescent="0.25">
      <c r="A40" s="3" t="s">
        <v>40</v>
      </c>
      <c r="B40" s="73" t="s">
        <v>12</v>
      </c>
      <c r="C40" s="62">
        <v>1</v>
      </c>
      <c r="D40" s="62" t="s">
        <v>75</v>
      </c>
      <c r="E40" s="62" t="s">
        <v>75</v>
      </c>
      <c r="F40" s="62" t="s">
        <v>75</v>
      </c>
      <c r="G40" s="62">
        <v>0</v>
      </c>
      <c r="H40" s="62" t="s">
        <v>75</v>
      </c>
      <c r="I40" s="62" t="s">
        <v>75</v>
      </c>
      <c r="J40" s="62" t="s">
        <v>75</v>
      </c>
      <c r="K40" s="62" t="s">
        <v>75</v>
      </c>
      <c r="L40" s="62">
        <v>0</v>
      </c>
      <c r="M40" s="62" t="s">
        <v>75</v>
      </c>
      <c r="N40" s="62" t="s">
        <v>75</v>
      </c>
      <c r="O40" s="62" t="s">
        <v>75</v>
      </c>
      <c r="P40" s="62" t="s">
        <v>75</v>
      </c>
      <c r="Q40" s="62" t="s">
        <v>75</v>
      </c>
      <c r="R40" s="61">
        <v>0</v>
      </c>
      <c r="S40" s="62" t="s">
        <v>75</v>
      </c>
      <c r="T40" s="62" t="s">
        <v>75</v>
      </c>
      <c r="U40" s="62" t="s">
        <v>75</v>
      </c>
      <c r="V40" s="62" t="s">
        <v>75</v>
      </c>
      <c r="W40" s="62" t="s">
        <v>75</v>
      </c>
      <c r="X40" s="62" t="s">
        <v>75</v>
      </c>
    </row>
    <row r="41" spans="1:24" ht="15.75" x14ac:dyDescent="0.25">
      <c r="A41" s="3" t="s">
        <v>40</v>
      </c>
      <c r="B41" s="73" t="s">
        <v>1</v>
      </c>
      <c r="C41" s="62">
        <v>19</v>
      </c>
      <c r="D41" s="62">
        <v>1044065</v>
      </c>
      <c r="E41" s="62">
        <v>232079</v>
      </c>
      <c r="F41" s="62">
        <v>0</v>
      </c>
      <c r="G41" s="62">
        <v>808755</v>
      </c>
      <c r="H41" s="62">
        <v>0</v>
      </c>
      <c r="I41" s="62">
        <v>808755</v>
      </c>
      <c r="J41" s="62">
        <v>0</v>
      </c>
      <c r="K41" s="62">
        <v>0</v>
      </c>
      <c r="L41" s="62">
        <v>3231</v>
      </c>
      <c r="M41" s="62">
        <v>3088</v>
      </c>
      <c r="N41" s="62">
        <v>143</v>
      </c>
      <c r="O41" s="62">
        <v>0</v>
      </c>
      <c r="P41" s="62">
        <v>0</v>
      </c>
      <c r="Q41" s="62">
        <v>0</v>
      </c>
      <c r="R41" s="61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</row>
    <row r="42" spans="1:24" ht="15.75" x14ac:dyDescent="0.25">
      <c r="A42" s="3" t="s">
        <v>40</v>
      </c>
      <c r="B42" s="73" t="s">
        <v>13</v>
      </c>
      <c r="C42" s="62">
        <v>4</v>
      </c>
      <c r="D42" s="62">
        <v>15551</v>
      </c>
      <c r="E42" s="62">
        <v>7657</v>
      </c>
      <c r="F42" s="62" t="s">
        <v>9</v>
      </c>
      <c r="G42" s="62">
        <v>7894</v>
      </c>
      <c r="H42" s="62">
        <v>281</v>
      </c>
      <c r="I42" s="62">
        <v>7613</v>
      </c>
      <c r="J42" s="62" t="s">
        <v>9</v>
      </c>
      <c r="K42" s="62" t="s">
        <v>9</v>
      </c>
      <c r="L42" s="62">
        <v>0</v>
      </c>
      <c r="M42" s="62" t="s">
        <v>9</v>
      </c>
      <c r="N42" s="62" t="s">
        <v>9</v>
      </c>
      <c r="O42" s="62" t="s">
        <v>9</v>
      </c>
      <c r="P42" s="62" t="s">
        <v>9</v>
      </c>
      <c r="Q42" s="62" t="s">
        <v>9</v>
      </c>
      <c r="R42" s="61">
        <v>0</v>
      </c>
      <c r="S42" s="62" t="s">
        <v>9</v>
      </c>
      <c r="T42" s="62" t="s">
        <v>9</v>
      </c>
      <c r="U42" s="62" t="s">
        <v>9</v>
      </c>
      <c r="V42" s="62" t="s">
        <v>9</v>
      </c>
      <c r="W42" s="62" t="s">
        <v>9</v>
      </c>
      <c r="X42" s="62" t="s">
        <v>9</v>
      </c>
    </row>
    <row r="43" spans="1:24" ht="15.75" x14ac:dyDescent="0.25">
      <c r="A43" s="3" t="s">
        <v>40</v>
      </c>
      <c r="B43" s="73" t="s">
        <v>2</v>
      </c>
      <c r="C43" s="62">
        <v>2</v>
      </c>
      <c r="D43" s="62" t="s">
        <v>75</v>
      </c>
      <c r="E43" s="62" t="s">
        <v>75</v>
      </c>
      <c r="F43" s="62" t="s">
        <v>75</v>
      </c>
      <c r="G43" s="62">
        <v>0</v>
      </c>
      <c r="H43" s="62" t="s">
        <v>75</v>
      </c>
      <c r="I43" s="62" t="s">
        <v>75</v>
      </c>
      <c r="J43" s="62" t="s">
        <v>75</v>
      </c>
      <c r="K43" s="62" t="s">
        <v>75</v>
      </c>
      <c r="L43" s="62">
        <v>0</v>
      </c>
      <c r="M43" s="62" t="s">
        <v>75</v>
      </c>
      <c r="N43" s="62" t="s">
        <v>75</v>
      </c>
      <c r="O43" s="62" t="s">
        <v>75</v>
      </c>
      <c r="P43" s="62" t="s">
        <v>75</v>
      </c>
      <c r="Q43" s="62" t="s">
        <v>75</v>
      </c>
      <c r="R43" s="61">
        <v>0</v>
      </c>
      <c r="S43" s="62" t="s">
        <v>75</v>
      </c>
      <c r="T43" s="62" t="s">
        <v>75</v>
      </c>
      <c r="U43" s="62" t="s">
        <v>75</v>
      </c>
      <c r="V43" s="62" t="s">
        <v>75</v>
      </c>
      <c r="W43" s="62" t="s">
        <v>75</v>
      </c>
      <c r="X43" s="62" t="s">
        <v>75</v>
      </c>
    </row>
    <row r="44" spans="1:24" ht="15.75" x14ac:dyDescent="0.25">
      <c r="A44" s="3" t="s">
        <v>40</v>
      </c>
      <c r="B44" s="73" t="s">
        <v>4</v>
      </c>
      <c r="C44" s="62">
        <v>4</v>
      </c>
      <c r="D44" s="62">
        <v>61594</v>
      </c>
      <c r="E44" s="62">
        <v>8501</v>
      </c>
      <c r="F44" s="62" t="s">
        <v>9</v>
      </c>
      <c r="G44" s="62">
        <v>51783</v>
      </c>
      <c r="H44" s="62">
        <v>253</v>
      </c>
      <c r="I44" s="62">
        <v>51530</v>
      </c>
      <c r="J44" s="62" t="s">
        <v>9</v>
      </c>
      <c r="K44" s="62" t="s">
        <v>9</v>
      </c>
      <c r="L44" s="62">
        <v>1310</v>
      </c>
      <c r="M44" s="62" t="s">
        <v>9</v>
      </c>
      <c r="N44" s="62">
        <v>1310</v>
      </c>
      <c r="O44" s="62" t="s">
        <v>9</v>
      </c>
      <c r="P44" s="62" t="s">
        <v>9</v>
      </c>
      <c r="Q44" s="62" t="s">
        <v>9</v>
      </c>
      <c r="R44" s="61">
        <v>0</v>
      </c>
      <c r="S44" s="62" t="s">
        <v>9</v>
      </c>
      <c r="T44" s="62" t="s">
        <v>9</v>
      </c>
      <c r="U44" s="62" t="s">
        <v>9</v>
      </c>
      <c r="V44" s="62" t="s">
        <v>9</v>
      </c>
      <c r="W44" s="62" t="s">
        <v>9</v>
      </c>
      <c r="X44" s="62" t="s">
        <v>9</v>
      </c>
    </row>
    <row r="45" spans="1:24" ht="15.75" x14ac:dyDescent="0.25">
      <c r="A45" s="3" t="s">
        <v>40</v>
      </c>
      <c r="B45" s="73" t="s">
        <v>5</v>
      </c>
      <c r="C45" s="62">
        <v>9</v>
      </c>
      <c r="D45" s="62">
        <v>36224</v>
      </c>
      <c r="E45" s="62">
        <v>22281</v>
      </c>
      <c r="F45" s="62">
        <v>3484</v>
      </c>
      <c r="G45" s="62">
        <v>12695</v>
      </c>
      <c r="H45" s="62">
        <v>0</v>
      </c>
      <c r="I45" s="62">
        <v>12695</v>
      </c>
      <c r="J45" s="62">
        <v>0</v>
      </c>
      <c r="K45" s="62">
        <v>0</v>
      </c>
      <c r="L45" s="62">
        <v>1248</v>
      </c>
      <c r="M45" s="62">
        <v>197</v>
      </c>
      <c r="N45" s="62">
        <v>1051</v>
      </c>
      <c r="O45" s="62">
        <v>0</v>
      </c>
      <c r="P45" s="62">
        <v>0</v>
      </c>
      <c r="Q45" s="62">
        <v>0</v>
      </c>
      <c r="R45" s="61">
        <v>508</v>
      </c>
      <c r="S45" s="62">
        <v>0</v>
      </c>
      <c r="T45" s="62">
        <v>0</v>
      </c>
      <c r="U45" s="62">
        <v>508</v>
      </c>
      <c r="V45" s="62">
        <v>0</v>
      </c>
      <c r="W45" s="62">
        <v>0</v>
      </c>
      <c r="X45" s="62">
        <v>0</v>
      </c>
    </row>
    <row r="46" spans="1:24" ht="15.75" x14ac:dyDescent="0.25">
      <c r="A46" s="3" t="s">
        <v>40</v>
      </c>
      <c r="B46" s="73" t="s">
        <v>11</v>
      </c>
      <c r="C46" s="62">
        <v>1</v>
      </c>
      <c r="D46" s="62" t="s">
        <v>75</v>
      </c>
      <c r="E46" s="62" t="s">
        <v>75</v>
      </c>
      <c r="F46" s="62" t="s">
        <v>75</v>
      </c>
      <c r="G46" s="62">
        <v>0</v>
      </c>
      <c r="H46" s="62" t="s">
        <v>75</v>
      </c>
      <c r="I46" s="62" t="s">
        <v>75</v>
      </c>
      <c r="J46" s="62" t="s">
        <v>75</v>
      </c>
      <c r="K46" s="62" t="s">
        <v>75</v>
      </c>
      <c r="L46" s="62">
        <v>0</v>
      </c>
      <c r="M46" s="62" t="s">
        <v>75</v>
      </c>
      <c r="N46" s="62" t="s">
        <v>75</v>
      </c>
      <c r="O46" s="62" t="s">
        <v>75</v>
      </c>
      <c r="P46" s="62" t="s">
        <v>75</v>
      </c>
      <c r="Q46" s="62" t="s">
        <v>75</v>
      </c>
      <c r="R46" s="61">
        <v>0</v>
      </c>
      <c r="S46" s="62" t="s">
        <v>75</v>
      </c>
      <c r="T46" s="62" t="s">
        <v>75</v>
      </c>
      <c r="U46" s="62" t="s">
        <v>75</v>
      </c>
      <c r="V46" s="62" t="s">
        <v>75</v>
      </c>
      <c r="W46" s="62" t="s">
        <v>75</v>
      </c>
      <c r="X46" s="62" t="s">
        <v>75</v>
      </c>
    </row>
    <row r="47" spans="1:24" ht="15.75" x14ac:dyDescent="0.25">
      <c r="A47" s="3" t="s">
        <v>40</v>
      </c>
      <c r="B47" s="73" t="s">
        <v>6</v>
      </c>
      <c r="C47" s="62">
        <v>11</v>
      </c>
      <c r="D47" s="62">
        <v>47659</v>
      </c>
      <c r="E47" s="62">
        <v>22508</v>
      </c>
      <c r="F47" s="62">
        <v>1786</v>
      </c>
      <c r="G47" s="62">
        <v>22182</v>
      </c>
      <c r="H47" s="62">
        <v>97</v>
      </c>
      <c r="I47" s="62">
        <v>22085</v>
      </c>
      <c r="J47" s="62" t="s">
        <v>9</v>
      </c>
      <c r="K47" s="62" t="s">
        <v>9</v>
      </c>
      <c r="L47" s="62">
        <v>2969</v>
      </c>
      <c r="M47" s="62">
        <v>53</v>
      </c>
      <c r="N47" s="62">
        <v>1534</v>
      </c>
      <c r="O47" s="62">
        <v>1382</v>
      </c>
      <c r="P47" s="62" t="s">
        <v>9</v>
      </c>
      <c r="Q47" s="62" t="s">
        <v>9</v>
      </c>
      <c r="R47" s="61">
        <v>0</v>
      </c>
      <c r="S47" s="62" t="s">
        <v>9</v>
      </c>
      <c r="T47" s="62" t="s">
        <v>9</v>
      </c>
      <c r="U47" s="62" t="s">
        <v>9</v>
      </c>
      <c r="V47" s="62" t="s">
        <v>9</v>
      </c>
      <c r="W47" s="62" t="s">
        <v>9</v>
      </c>
      <c r="X47" s="62" t="s">
        <v>9</v>
      </c>
    </row>
    <row r="48" spans="1:24" ht="15.75" x14ac:dyDescent="0.25">
      <c r="A48" s="3" t="s">
        <v>40</v>
      </c>
      <c r="B48" s="73" t="s">
        <v>7</v>
      </c>
      <c r="C48" s="62">
        <v>3</v>
      </c>
      <c r="D48" s="62">
        <v>34721</v>
      </c>
      <c r="E48" s="62">
        <v>23797</v>
      </c>
      <c r="F48" s="62">
        <v>275</v>
      </c>
      <c r="G48" s="62">
        <v>7284</v>
      </c>
      <c r="H48" s="62">
        <v>0</v>
      </c>
      <c r="I48" s="62">
        <v>7284</v>
      </c>
      <c r="J48" s="62">
        <v>0</v>
      </c>
      <c r="K48" s="62">
        <v>0</v>
      </c>
      <c r="L48" s="62">
        <v>3640</v>
      </c>
      <c r="M48" s="62">
        <v>0</v>
      </c>
      <c r="N48" s="62">
        <v>3640</v>
      </c>
      <c r="O48" s="62">
        <v>0</v>
      </c>
      <c r="P48" s="62">
        <v>0</v>
      </c>
      <c r="Q48" s="62">
        <v>0</v>
      </c>
      <c r="R48" s="61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</row>
    <row r="49" spans="1:24" ht="15.75" x14ac:dyDescent="0.25">
      <c r="A49" s="3" t="s">
        <v>40</v>
      </c>
      <c r="B49" s="73" t="s">
        <v>8</v>
      </c>
      <c r="C49" s="62">
        <v>10</v>
      </c>
      <c r="D49" s="62">
        <v>39067</v>
      </c>
      <c r="E49" s="62">
        <v>32512</v>
      </c>
      <c r="F49" s="62">
        <v>7559</v>
      </c>
      <c r="G49" s="62">
        <v>6279</v>
      </c>
      <c r="H49" s="62">
        <v>57</v>
      </c>
      <c r="I49" s="62">
        <v>6222</v>
      </c>
      <c r="J49" s="62">
        <v>0</v>
      </c>
      <c r="K49" s="62">
        <v>0</v>
      </c>
      <c r="L49" s="62">
        <v>276</v>
      </c>
      <c r="M49" s="62">
        <v>0</v>
      </c>
      <c r="N49" s="62">
        <v>218</v>
      </c>
      <c r="O49" s="62">
        <v>58</v>
      </c>
      <c r="P49" s="62">
        <v>0</v>
      </c>
      <c r="Q49" s="62">
        <v>0</v>
      </c>
      <c r="R49" s="61">
        <v>60</v>
      </c>
      <c r="S49" s="62">
        <v>0</v>
      </c>
      <c r="T49" s="62">
        <v>0</v>
      </c>
      <c r="U49" s="62">
        <v>31</v>
      </c>
      <c r="V49" s="62">
        <v>0</v>
      </c>
      <c r="W49" s="62">
        <v>29</v>
      </c>
      <c r="X49" s="62">
        <v>0</v>
      </c>
    </row>
    <row r="50" spans="1:24" ht="15.75" x14ac:dyDescent="0.25">
      <c r="A50" s="65" t="s">
        <v>40</v>
      </c>
      <c r="B50" s="65" t="s">
        <v>36</v>
      </c>
      <c r="C50" s="66">
        <v>64</v>
      </c>
      <c r="D50" s="66">
        <v>1291673</v>
      </c>
      <c r="E50" s="67">
        <v>353047</v>
      </c>
      <c r="F50" s="66">
        <v>13104</v>
      </c>
      <c r="G50" s="66">
        <v>921577</v>
      </c>
      <c r="H50" s="67">
        <v>687</v>
      </c>
      <c r="I50" s="67">
        <v>920890</v>
      </c>
      <c r="J50" s="67">
        <v>0</v>
      </c>
      <c r="K50" s="67">
        <v>0</v>
      </c>
      <c r="L50" s="66">
        <v>17049</v>
      </c>
      <c r="M50" s="67">
        <v>3338</v>
      </c>
      <c r="N50" s="69">
        <v>12271</v>
      </c>
      <c r="O50" s="69">
        <v>1440</v>
      </c>
      <c r="P50" s="66">
        <v>0</v>
      </c>
      <c r="Q50" s="69">
        <v>0</v>
      </c>
      <c r="R50" s="66">
        <v>568</v>
      </c>
      <c r="S50" s="69">
        <v>0</v>
      </c>
      <c r="T50" s="66">
        <v>0</v>
      </c>
      <c r="U50" s="69">
        <v>539</v>
      </c>
      <c r="V50" s="69">
        <v>0</v>
      </c>
      <c r="W50" s="69">
        <v>29</v>
      </c>
      <c r="X50" s="69">
        <v>0</v>
      </c>
    </row>
    <row r="51" spans="1:24" ht="15.75" x14ac:dyDescent="0.25">
      <c r="A51" s="73"/>
      <c r="B51" s="73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</row>
    <row r="52" spans="1:24" ht="15.75" x14ac:dyDescent="0.25">
      <c r="A52" s="3" t="s">
        <v>74</v>
      </c>
      <c r="B52" s="73" t="s">
        <v>12</v>
      </c>
      <c r="C52" s="62">
        <v>3</v>
      </c>
      <c r="D52" s="62">
        <v>31622</v>
      </c>
      <c r="E52" s="62">
        <v>13401</v>
      </c>
      <c r="F52" s="62" t="s">
        <v>9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18221</v>
      </c>
      <c r="M52" s="62" t="s">
        <v>9</v>
      </c>
      <c r="N52" s="62">
        <v>18221</v>
      </c>
      <c r="O52" s="62" t="s">
        <v>9</v>
      </c>
      <c r="P52" s="62" t="s">
        <v>9</v>
      </c>
      <c r="Q52" s="62" t="s">
        <v>9</v>
      </c>
      <c r="R52" s="61">
        <v>115699</v>
      </c>
      <c r="S52" s="62">
        <v>115699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</row>
    <row r="53" spans="1:24" ht="15.75" x14ac:dyDescent="0.25">
      <c r="A53" s="3" t="s">
        <v>74</v>
      </c>
      <c r="B53" s="73" t="s">
        <v>1</v>
      </c>
      <c r="C53" s="62">
        <v>5</v>
      </c>
      <c r="D53" s="62">
        <v>224749</v>
      </c>
      <c r="E53" s="62">
        <v>80826</v>
      </c>
      <c r="F53" s="62">
        <v>32736</v>
      </c>
      <c r="G53" s="62">
        <v>143923</v>
      </c>
      <c r="H53" s="62" t="s">
        <v>9</v>
      </c>
      <c r="I53" s="62">
        <v>143923</v>
      </c>
      <c r="J53" s="62" t="s">
        <v>9</v>
      </c>
      <c r="K53" s="62" t="s">
        <v>9</v>
      </c>
      <c r="L53" s="62">
        <v>0</v>
      </c>
      <c r="M53" s="62" t="s">
        <v>9</v>
      </c>
      <c r="N53" s="62" t="s">
        <v>9</v>
      </c>
      <c r="O53" s="62" t="s">
        <v>9</v>
      </c>
      <c r="P53" s="62" t="s">
        <v>9</v>
      </c>
      <c r="Q53" s="62" t="s">
        <v>9</v>
      </c>
      <c r="R53" s="61">
        <v>0</v>
      </c>
      <c r="S53" s="62" t="s">
        <v>9</v>
      </c>
      <c r="T53" s="62" t="s">
        <v>9</v>
      </c>
      <c r="U53" s="62" t="s">
        <v>9</v>
      </c>
      <c r="V53" s="62" t="s">
        <v>9</v>
      </c>
      <c r="W53" s="62" t="s">
        <v>9</v>
      </c>
      <c r="X53" s="62" t="s">
        <v>9</v>
      </c>
    </row>
    <row r="54" spans="1:24" ht="15.75" x14ac:dyDescent="0.25">
      <c r="A54" s="3" t="s">
        <v>74</v>
      </c>
      <c r="B54" s="73" t="s">
        <v>13</v>
      </c>
      <c r="C54" s="62">
        <v>2</v>
      </c>
      <c r="D54" s="62" t="s">
        <v>75</v>
      </c>
      <c r="E54" s="62" t="s">
        <v>75</v>
      </c>
      <c r="F54" s="62" t="s">
        <v>75</v>
      </c>
      <c r="G54" s="62">
        <v>0</v>
      </c>
      <c r="H54" s="62" t="s">
        <v>75</v>
      </c>
      <c r="I54" s="62" t="s">
        <v>75</v>
      </c>
      <c r="J54" s="62" t="s">
        <v>75</v>
      </c>
      <c r="K54" s="62" t="s">
        <v>75</v>
      </c>
      <c r="L54" s="62">
        <v>0</v>
      </c>
      <c r="M54" s="62" t="s">
        <v>75</v>
      </c>
      <c r="N54" s="62" t="s">
        <v>75</v>
      </c>
      <c r="O54" s="62" t="s">
        <v>75</v>
      </c>
      <c r="P54" s="62" t="s">
        <v>75</v>
      </c>
      <c r="Q54" s="62" t="s">
        <v>75</v>
      </c>
      <c r="R54" s="61">
        <v>0</v>
      </c>
      <c r="S54" s="62" t="s">
        <v>75</v>
      </c>
      <c r="T54" s="62" t="s">
        <v>75</v>
      </c>
      <c r="U54" s="62" t="s">
        <v>75</v>
      </c>
      <c r="V54" s="62" t="s">
        <v>75</v>
      </c>
      <c r="W54" s="62" t="s">
        <v>75</v>
      </c>
      <c r="X54" s="62" t="s">
        <v>75</v>
      </c>
    </row>
    <row r="55" spans="1:24" ht="15.75" x14ac:dyDescent="0.25">
      <c r="A55" s="3" t="s">
        <v>74</v>
      </c>
      <c r="B55" s="73" t="s">
        <v>2</v>
      </c>
      <c r="C55" s="62">
        <v>6</v>
      </c>
      <c r="D55" s="62">
        <v>51765</v>
      </c>
      <c r="E55" s="62">
        <v>24214</v>
      </c>
      <c r="F55" s="62">
        <v>1357</v>
      </c>
      <c r="G55" s="62">
        <v>27178</v>
      </c>
      <c r="H55" s="62">
        <v>281</v>
      </c>
      <c r="I55" s="62">
        <v>26897</v>
      </c>
      <c r="J55" s="62" t="s">
        <v>9</v>
      </c>
      <c r="K55" s="62" t="s">
        <v>9</v>
      </c>
      <c r="L55" s="62">
        <v>373</v>
      </c>
      <c r="M55" s="62" t="s">
        <v>9</v>
      </c>
      <c r="N55" s="62">
        <v>373</v>
      </c>
      <c r="O55" s="62" t="s">
        <v>9</v>
      </c>
      <c r="P55" s="62" t="s">
        <v>9</v>
      </c>
      <c r="Q55" s="62" t="s">
        <v>9</v>
      </c>
      <c r="R55" s="61">
        <v>21300</v>
      </c>
      <c r="S55" s="62" t="s">
        <v>9</v>
      </c>
      <c r="T55" s="62" t="s">
        <v>9</v>
      </c>
      <c r="U55" s="62" t="s">
        <v>9</v>
      </c>
      <c r="V55" s="62" t="s">
        <v>9</v>
      </c>
      <c r="W55" s="62">
        <v>21300</v>
      </c>
      <c r="X55" s="62" t="s">
        <v>9</v>
      </c>
    </row>
    <row r="56" spans="1:24" ht="15.75" x14ac:dyDescent="0.25">
      <c r="A56" s="3" t="s">
        <v>74</v>
      </c>
      <c r="B56" s="73" t="s">
        <v>4</v>
      </c>
      <c r="C56" s="62">
        <v>5</v>
      </c>
      <c r="D56" s="62">
        <v>22466</v>
      </c>
      <c r="E56" s="62">
        <v>12164</v>
      </c>
      <c r="F56" s="62">
        <v>450</v>
      </c>
      <c r="G56" s="62">
        <v>6792</v>
      </c>
      <c r="H56" s="62" t="s">
        <v>9</v>
      </c>
      <c r="I56" s="62">
        <v>6792</v>
      </c>
      <c r="J56" s="62" t="s">
        <v>9</v>
      </c>
      <c r="K56" s="62" t="s">
        <v>9</v>
      </c>
      <c r="L56" s="62">
        <v>3510</v>
      </c>
      <c r="M56" s="62" t="s">
        <v>9</v>
      </c>
      <c r="N56" s="62">
        <v>3510</v>
      </c>
      <c r="O56" s="62" t="s">
        <v>9</v>
      </c>
      <c r="P56" s="62" t="s">
        <v>9</v>
      </c>
      <c r="Q56" s="62" t="s">
        <v>9</v>
      </c>
      <c r="R56" s="61">
        <v>3543</v>
      </c>
      <c r="S56" s="62" t="s">
        <v>9</v>
      </c>
      <c r="T56" s="62" t="s">
        <v>9</v>
      </c>
      <c r="U56" s="62" t="s">
        <v>9</v>
      </c>
      <c r="V56" s="62">
        <v>3543</v>
      </c>
      <c r="W56" s="62" t="s">
        <v>9</v>
      </c>
      <c r="X56" s="62" t="s">
        <v>9</v>
      </c>
    </row>
    <row r="57" spans="1:24" ht="15.75" x14ac:dyDescent="0.25">
      <c r="A57" s="3" t="s">
        <v>74</v>
      </c>
      <c r="B57" s="73" t="s">
        <v>5</v>
      </c>
      <c r="C57" s="62">
        <v>11</v>
      </c>
      <c r="D57" s="62">
        <v>247934</v>
      </c>
      <c r="E57" s="62">
        <v>191275</v>
      </c>
      <c r="F57" s="62">
        <v>20738</v>
      </c>
      <c r="G57" s="62">
        <v>45630</v>
      </c>
      <c r="H57" s="62">
        <v>10330</v>
      </c>
      <c r="I57" s="62">
        <v>35300</v>
      </c>
      <c r="J57" s="62">
        <v>0</v>
      </c>
      <c r="K57" s="62">
        <v>0</v>
      </c>
      <c r="L57" s="62">
        <v>11029</v>
      </c>
      <c r="M57" s="62">
        <v>26</v>
      </c>
      <c r="N57" s="62">
        <v>8670</v>
      </c>
      <c r="O57" s="62">
        <v>2333</v>
      </c>
      <c r="P57" s="62">
        <v>0</v>
      </c>
      <c r="Q57" s="62">
        <v>0</v>
      </c>
      <c r="R57" s="61">
        <v>567</v>
      </c>
      <c r="S57" s="62">
        <v>0</v>
      </c>
      <c r="T57" s="62">
        <v>0</v>
      </c>
      <c r="U57" s="62">
        <v>567</v>
      </c>
      <c r="V57" s="62">
        <v>0</v>
      </c>
      <c r="W57" s="62">
        <v>0</v>
      </c>
      <c r="X57" s="62">
        <v>0</v>
      </c>
    </row>
    <row r="58" spans="1:24" ht="15.75" x14ac:dyDescent="0.25">
      <c r="A58" s="3" t="s">
        <v>74</v>
      </c>
      <c r="B58" s="73" t="s">
        <v>10</v>
      </c>
      <c r="C58" s="62">
        <v>1</v>
      </c>
      <c r="D58" s="62" t="s">
        <v>75</v>
      </c>
      <c r="E58" s="62" t="s">
        <v>75</v>
      </c>
      <c r="F58" s="62" t="s">
        <v>75</v>
      </c>
      <c r="G58" s="62">
        <v>0</v>
      </c>
      <c r="H58" s="62" t="s">
        <v>75</v>
      </c>
      <c r="I58" s="62" t="s">
        <v>75</v>
      </c>
      <c r="J58" s="62" t="s">
        <v>75</v>
      </c>
      <c r="K58" s="62" t="s">
        <v>75</v>
      </c>
      <c r="L58" s="62">
        <v>0</v>
      </c>
      <c r="M58" s="62" t="s">
        <v>75</v>
      </c>
      <c r="N58" s="62" t="s">
        <v>75</v>
      </c>
      <c r="O58" s="62" t="s">
        <v>75</v>
      </c>
      <c r="P58" s="62" t="s">
        <v>75</v>
      </c>
      <c r="Q58" s="62" t="s">
        <v>75</v>
      </c>
      <c r="R58" s="61">
        <v>0</v>
      </c>
      <c r="S58" s="62" t="s">
        <v>75</v>
      </c>
      <c r="T58" s="62" t="s">
        <v>75</v>
      </c>
      <c r="U58" s="62" t="s">
        <v>75</v>
      </c>
      <c r="V58" s="62" t="s">
        <v>75</v>
      </c>
      <c r="W58" s="62" t="s">
        <v>75</v>
      </c>
      <c r="X58" s="62" t="s">
        <v>75</v>
      </c>
    </row>
    <row r="59" spans="1:24" ht="15.75" x14ac:dyDescent="0.25">
      <c r="A59" s="3" t="s">
        <v>74</v>
      </c>
      <c r="B59" s="73" t="s">
        <v>6</v>
      </c>
      <c r="C59" s="62">
        <v>4</v>
      </c>
      <c r="D59" s="62">
        <v>12703</v>
      </c>
      <c r="E59" s="62">
        <v>3255</v>
      </c>
      <c r="F59" s="62" t="s">
        <v>9</v>
      </c>
      <c r="G59" s="62">
        <v>6693</v>
      </c>
      <c r="H59" s="62" t="s">
        <v>9</v>
      </c>
      <c r="I59" s="62">
        <v>6693</v>
      </c>
      <c r="J59" s="62" t="s">
        <v>9</v>
      </c>
      <c r="K59" s="62" t="s">
        <v>9</v>
      </c>
      <c r="L59" s="62">
        <v>2755</v>
      </c>
      <c r="M59" s="62" t="s">
        <v>9</v>
      </c>
      <c r="N59" s="62">
        <v>2755</v>
      </c>
      <c r="O59" s="62" t="s">
        <v>9</v>
      </c>
      <c r="P59" s="62" t="s">
        <v>9</v>
      </c>
      <c r="Q59" s="62" t="s">
        <v>9</v>
      </c>
      <c r="R59" s="61">
        <v>0</v>
      </c>
      <c r="S59" s="62" t="s">
        <v>9</v>
      </c>
      <c r="T59" s="62" t="s">
        <v>9</v>
      </c>
      <c r="U59" s="62" t="s">
        <v>9</v>
      </c>
      <c r="V59" s="62" t="s">
        <v>9</v>
      </c>
      <c r="W59" s="62" t="s">
        <v>9</v>
      </c>
      <c r="X59" s="62" t="s">
        <v>9</v>
      </c>
    </row>
    <row r="60" spans="1:24" ht="15.75" x14ac:dyDescent="0.25">
      <c r="A60" s="3" t="s">
        <v>74</v>
      </c>
      <c r="B60" s="73" t="s">
        <v>8</v>
      </c>
      <c r="C60" s="62">
        <v>3</v>
      </c>
      <c r="D60" s="62">
        <v>10949</v>
      </c>
      <c r="E60" s="62">
        <v>4608</v>
      </c>
      <c r="F60" s="62">
        <v>353</v>
      </c>
      <c r="G60" s="62">
        <v>4981</v>
      </c>
      <c r="H60" s="62" t="s">
        <v>9</v>
      </c>
      <c r="I60" s="62">
        <v>4981</v>
      </c>
      <c r="J60" s="62" t="s">
        <v>9</v>
      </c>
      <c r="K60" s="62" t="s">
        <v>9</v>
      </c>
      <c r="L60" s="62">
        <v>1360</v>
      </c>
      <c r="M60" s="62" t="s">
        <v>9</v>
      </c>
      <c r="N60" s="62">
        <v>1360</v>
      </c>
      <c r="O60" s="62" t="s">
        <v>9</v>
      </c>
      <c r="P60" s="62" t="s">
        <v>9</v>
      </c>
      <c r="Q60" s="62" t="s">
        <v>9</v>
      </c>
      <c r="R60" s="61">
        <v>2118</v>
      </c>
      <c r="S60" s="62" t="s">
        <v>9</v>
      </c>
      <c r="T60" s="62" t="s">
        <v>9</v>
      </c>
      <c r="U60" s="62">
        <v>2118</v>
      </c>
      <c r="V60" s="62" t="s">
        <v>9</v>
      </c>
      <c r="W60" s="62" t="s">
        <v>9</v>
      </c>
      <c r="X60" s="62" t="s">
        <v>9</v>
      </c>
    </row>
    <row r="61" spans="1:24" ht="15.75" x14ac:dyDescent="0.25">
      <c r="A61" s="65" t="s">
        <v>74</v>
      </c>
      <c r="B61" s="65" t="s">
        <v>36</v>
      </c>
      <c r="C61" s="66">
        <v>40</v>
      </c>
      <c r="D61" s="66">
        <v>605758</v>
      </c>
      <c r="E61" s="67">
        <v>333312</v>
      </c>
      <c r="F61" s="66">
        <v>60279</v>
      </c>
      <c r="G61" s="66">
        <v>235197</v>
      </c>
      <c r="H61" s="67">
        <v>10611</v>
      </c>
      <c r="I61" s="67">
        <v>224586</v>
      </c>
      <c r="J61" s="67">
        <v>0</v>
      </c>
      <c r="K61" s="67">
        <v>0</v>
      </c>
      <c r="L61" s="66">
        <v>37249</v>
      </c>
      <c r="M61" s="67">
        <v>26</v>
      </c>
      <c r="N61" s="69">
        <v>34890</v>
      </c>
      <c r="O61" s="69">
        <v>2333</v>
      </c>
      <c r="P61" s="66">
        <v>0</v>
      </c>
      <c r="Q61" s="69">
        <v>0</v>
      </c>
      <c r="R61" s="66">
        <v>143227</v>
      </c>
      <c r="S61" s="69">
        <v>115699</v>
      </c>
      <c r="T61" s="66">
        <v>0</v>
      </c>
      <c r="U61" s="69">
        <v>2685</v>
      </c>
      <c r="V61" s="69">
        <v>3543</v>
      </c>
      <c r="W61" s="69">
        <v>21300</v>
      </c>
      <c r="X61" s="69">
        <v>0</v>
      </c>
    </row>
    <row r="62" spans="1:24" ht="15.75" x14ac:dyDescent="0.25">
      <c r="A62" s="73"/>
      <c r="B62" s="73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</row>
    <row r="63" spans="1:24" ht="15.75" x14ac:dyDescent="0.25">
      <c r="A63" s="3" t="s">
        <v>45</v>
      </c>
      <c r="B63" s="73" t="s">
        <v>12</v>
      </c>
      <c r="C63" s="62">
        <v>3</v>
      </c>
      <c r="D63" s="62">
        <v>29012</v>
      </c>
      <c r="E63" s="62">
        <v>4159</v>
      </c>
      <c r="F63" s="62" t="s">
        <v>9</v>
      </c>
      <c r="G63" s="62">
        <v>0</v>
      </c>
      <c r="H63" s="62" t="s">
        <v>9</v>
      </c>
      <c r="I63" s="62" t="s">
        <v>9</v>
      </c>
      <c r="J63" s="62" t="s">
        <v>9</v>
      </c>
      <c r="K63" s="62" t="s">
        <v>9</v>
      </c>
      <c r="L63" s="62">
        <v>24853</v>
      </c>
      <c r="M63" s="62" t="s">
        <v>9</v>
      </c>
      <c r="N63" s="62">
        <v>24853</v>
      </c>
      <c r="O63" s="62" t="s">
        <v>9</v>
      </c>
      <c r="P63" s="62" t="s">
        <v>9</v>
      </c>
      <c r="Q63" s="62" t="s">
        <v>9</v>
      </c>
      <c r="R63" s="61">
        <v>0</v>
      </c>
      <c r="S63" s="62" t="s">
        <v>9</v>
      </c>
      <c r="T63" s="62" t="s">
        <v>9</v>
      </c>
      <c r="U63" s="62" t="s">
        <v>9</v>
      </c>
      <c r="V63" s="62" t="s">
        <v>9</v>
      </c>
      <c r="W63" s="62" t="s">
        <v>9</v>
      </c>
      <c r="X63" s="62" t="s">
        <v>9</v>
      </c>
    </row>
    <row r="64" spans="1:24" ht="15.75" x14ac:dyDescent="0.25">
      <c r="A64" s="3" t="s">
        <v>45</v>
      </c>
      <c r="B64" s="73" t="s">
        <v>1</v>
      </c>
      <c r="C64" s="62">
        <v>3</v>
      </c>
      <c r="D64" s="62">
        <v>99117</v>
      </c>
      <c r="E64" s="62">
        <v>44930</v>
      </c>
      <c r="F64" s="62" t="s">
        <v>9</v>
      </c>
      <c r="G64" s="62">
        <v>30945</v>
      </c>
      <c r="H64" s="62">
        <v>2254</v>
      </c>
      <c r="I64" s="62">
        <v>28691</v>
      </c>
      <c r="J64" s="62" t="s">
        <v>9</v>
      </c>
      <c r="K64" s="62" t="s">
        <v>9</v>
      </c>
      <c r="L64" s="62">
        <v>23242</v>
      </c>
      <c r="M64" s="62">
        <v>0</v>
      </c>
      <c r="N64" s="62">
        <v>23242</v>
      </c>
      <c r="O64" s="62">
        <v>0</v>
      </c>
      <c r="P64" s="62">
        <v>0</v>
      </c>
      <c r="Q64" s="62">
        <v>0</v>
      </c>
      <c r="R64" s="61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</row>
    <row r="65" spans="1:24" ht="15.75" x14ac:dyDescent="0.25">
      <c r="A65" s="3" t="s">
        <v>45</v>
      </c>
      <c r="B65" s="73" t="s">
        <v>2</v>
      </c>
      <c r="C65" s="62">
        <v>1</v>
      </c>
      <c r="D65" s="62" t="s">
        <v>75</v>
      </c>
      <c r="E65" s="62" t="s">
        <v>75</v>
      </c>
      <c r="F65" s="62" t="s">
        <v>75</v>
      </c>
      <c r="G65" s="62">
        <v>0</v>
      </c>
      <c r="H65" s="62" t="s">
        <v>75</v>
      </c>
      <c r="I65" s="62" t="s">
        <v>75</v>
      </c>
      <c r="J65" s="62" t="s">
        <v>75</v>
      </c>
      <c r="K65" s="62" t="s">
        <v>75</v>
      </c>
      <c r="L65" s="62">
        <v>0</v>
      </c>
      <c r="M65" s="62" t="s">
        <v>75</v>
      </c>
      <c r="N65" s="62" t="s">
        <v>75</v>
      </c>
      <c r="O65" s="62" t="s">
        <v>75</v>
      </c>
      <c r="P65" s="62" t="s">
        <v>75</v>
      </c>
      <c r="Q65" s="62" t="s">
        <v>75</v>
      </c>
      <c r="R65" s="61">
        <v>0</v>
      </c>
      <c r="S65" s="62" t="s">
        <v>75</v>
      </c>
      <c r="T65" s="62" t="s">
        <v>75</v>
      </c>
      <c r="U65" s="62" t="s">
        <v>75</v>
      </c>
      <c r="V65" s="62" t="s">
        <v>75</v>
      </c>
      <c r="W65" s="62" t="s">
        <v>75</v>
      </c>
      <c r="X65" s="62" t="s">
        <v>75</v>
      </c>
    </row>
    <row r="66" spans="1:24" ht="15.75" x14ac:dyDescent="0.25">
      <c r="A66" s="3" t="s">
        <v>45</v>
      </c>
      <c r="B66" s="73" t="s">
        <v>4</v>
      </c>
      <c r="C66" s="62">
        <v>4</v>
      </c>
      <c r="D66" s="62">
        <v>13913</v>
      </c>
      <c r="E66" s="62">
        <v>5341</v>
      </c>
      <c r="F66" s="62" t="s">
        <v>9</v>
      </c>
      <c r="G66" s="62">
        <v>7417</v>
      </c>
      <c r="H66" s="62" t="s">
        <v>9</v>
      </c>
      <c r="I66" s="62">
        <v>7417</v>
      </c>
      <c r="J66" s="62" t="s">
        <v>9</v>
      </c>
      <c r="K66" s="62" t="s">
        <v>9</v>
      </c>
      <c r="L66" s="62">
        <v>1155</v>
      </c>
      <c r="M66" s="62" t="s">
        <v>9</v>
      </c>
      <c r="N66" s="62">
        <v>789</v>
      </c>
      <c r="O66" s="62">
        <v>366</v>
      </c>
      <c r="P66" s="62" t="s">
        <v>9</v>
      </c>
      <c r="Q66" s="62" t="s">
        <v>9</v>
      </c>
      <c r="R66" s="61">
        <v>0</v>
      </c>
      <c r="S66" s="62" t="s">
        <v>9</v>
      </c>
      <c r="T66" s="62" t="s">
        <v>9</v>
      </c>
      <c r="U66" s="62" t="s">
        <v>9</v>
      </c>
      <c r="V66" s="62" t="s">
        <v>9</v>
      </c>
      <c r="W66" s="62" t="s">
        <v>9</v>
      </c>
      <c r="X66" s="62" t="s">
        <v>9</v>
      </c>
    </row>
    <row r="67" spans="1:24" ht="15.75" x14ac:dyDescent="0.25">
      <c r="A67" s="3" t="s">
        <v>45</v>
      </c>
      <c r="B67" s="73" t="s">
        <v>5</v>
      </c>
      <c r="C67" s="62">
        <v>6</v>
      </c>
      <c r="D67" s="62">
        <v>37803</v>
      </c>
      <c r="E67" s="62">
        <v>19585</v>
      </c>
      <c r="F67" s="62">
        <v>0</v>
      </c>
      <c r="G67" s="62">
        <v>17546</v>
      </c>
      <c r="H67" s="62">
        <v>0</v>
      </c>
      <c r="I67" s="62">
        <v>17546</v>
      </c>
      <c r="J67" s="62">
        <v>0</v>
      </c>
      <c r="K67" s="62">
        <v>0</v>
      </c>
      <c r="L67" s="62">
        <v>672</v>
      </c>
      <c r="M67" s="62">
        <v>0</v>
      </c>
      <c r="N67" s="62">
        <v>672</v>
      </c>
      <c r="O67" s="62">
        <v>0</v>
      </c>
      <c r="P67" s="62">
        <v>0</v>
      </c>
      <c r="Q67" s="62">
        <v>0</v>
      </c>
      <c r="R67" s="61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</row>
    <row r="68" spans="1:24" ht="15.75" x14ac:dyDescent="0.25">
      <c r="A68" s="3" t="s">
        <v>45</v>
      </c>
      <c r="B68" s="73" t="s">
        <v>10</v>
      </c>
      <c r="C68" s="62">
        <v>2</v>
      </c>
      <c r="D68" s="62" t="s">
        <v>75</v>
      </c>
      <c r="E68" s="62" t="s">
        <v>75</v>
      </c>
      <c r="F68" s="62" t="s">
        <v>75</v>
      </c>
      <c r="G68" s="62">
        <v>0</v>
      </c>
      <c r="H68" s="62" t="s">
        <v>75</v>
      </c>
      <c r="I68" s="62" t="s">
        <v>75</v>
      </c>
      <c r="J68" s="62" t="s">
        <v>75</v>
      </c>
      <c r="K68" s="62" t="s">
        <v>75</v>
      </c>
      <c r="L68" s="62">
        <v>0</v>
      </c>
      <c r="M68" s="62" t="s">
        <v>75</v>
      </c>
      <c r="N68" s="62" t="s">
        <v>75</v>
      </c>
      <c r="O68" s="62" t="s">
        <v>75</v>
      </c>
      <c r="P68" s="62" t="s">
        <v>75</v>
      </c>
      <c r="Q68" s="62" t="s">
        <v>75</v>
      </c>
      <c r="R68" s="61">
        <v>0</v>
      </c>
      <c r="S68" s="62" t="s">
        <v>75</v>
      </c>
      <c r="T68" s="62" t="s">
        <v>75</v>
      </c>
      <c r="U68" s="62" t="s">
        <v>75</v>
      </c>
      <c r="V68" s="62" t="s">
        <v>75</v>
      </c>
      <c r="W68" s="62" t="s">
        <v>75</v>
      </c>
      <c r="X68" s="62" t="s">
        <v>75</v>
      </c>
    </row>
    <row r="69" spans="1:24" ht="15.75" x14ac:dyDescent="0.25">
      <c r="A69" s="3" t="s">
        <v>45</v>
      </c>
      <c r="B69" s="73" t="s">
        <v>11</v>
      </c>
      <c r="C69" s="62">
        <v>3</v>
      </c>
      <c r="D69" s="62">
        <v>2969</v>
      </c>
      <c r="E69" s="62">
        <v>1405</v>
      </c>
      <c r="F69" s="62" t="s">
        <v>9</v>
      </c>
      <c r="G69" s="62">
        <v>1564</v>
      </c>
      <c r="H69" s="62" t="s">
        <v>9</v>
      </c>
      <c r="I69" s="62">
        <v>1564</v>
      </c>
      <c r="J69" s="62" t="s">
        <v>9</v>
      </c>
      <c r="K69" s="62" t="s">
        <v>9</v>
      </c>
      <c r="L69" s="62">
        <v>0</v>
      </c>
      <c r="M69" s="62" t="s">
        <v>9</v>
      </c>
      <c r="N69" s="62" t="s">
        <v>9</v>
      </c>
      <c r="O69" s="62" t="s">
        <v>9</v>
      </c>
      <c r="P69" s="62" t="s">
        <v>9</v>
      </c>
      <c r="Q69" s="62" t="s">
        <v>9</v>
      </c>
      <c r="R69" s="61">
        <v>0</v>
      </c>
      <c r="S69" s="62" t="s">
        <v>9</v>
      </c>
      <c r="T69" s="62" t="s">
        <v>9</v>
      </c>
      <c r="U69" s="62" t="s">
        <v>9</v>
      </c>
      <c r="V69" s="62" t="s">
        <v>9</v>
      </c>
      <c r="W69" s="62" t="s">
        <v>9</v>
      </c>
      <c r="X69" s="62" t="s">
        <v>9</v>
      </c>
    </row>
    <row r="70" spans="1:24" ht="15.75" x14ac:dyDescent="0.25">
      <c r="A70" s="3" t="s">
        <v>45</v>
      </c>
      <c r="B70" s="73" t="s">
        <v>6</v>
      </c>
      <c r="C70" s="62">
        <v>9</v>
      </c>
      <c r="D70" s="62">
        <v>37468</v>
      </c>
      <c r="E70" s="62">
        <v>19456</v>
      </c>
      <c r="F70" s="62">
        <v>2099</v>
      </c>
      <c r="G70" s="62">
        <v>15213</v>
      </c>
      <c r="H70" s="62">
        <v>0</v>
      </c>
      <c r="I70" s="62">
        <v>15213</v>
      </c>
      <c r="J70" s="62">
        <v>0</v>
      </c>
      <c r="K70" s="62">
        <v>0</v>
      </c>
      <c r="L70" s="62">
        <v>2799</v>
      </c>
      <c r="M70" s="62">
        <v>0</v>
      </c>
      <c r="N70" s="62">
        <v>2220</v>
      </c>
      <c r="O70" s="62">
        <v>579</v>
      </c>
      <c r="P70" s="62">
        <v>0</v>
      </c>
      <c r="Q70" s="62">
        <v>0</v>
      </c>
      <c r="R70" s="61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</row>
    <row r="71" spans="1:24" ht="15.75" x14ac:dyDescent="0.25">
      <c r="A71" s="3" t="s">
        <v>45</v>
      </c>
      <c r="B71" s="73" t="s">
        <v>7</v>
      </c>
      <c r="C71" s="62">
        <v>1</v>
      </c>
      <c r="D71" s="62" t="s">
        <v>75</v>
      </c>
      <c r="E71" s="62" t="s">
        <v>75</v>
      </c>
      <c r="F71" s="62" t="s">
        <v>75</v>
      </c>
      <c r="G71" s="62">
        <v>0</v>
      </c>
      <c r="H71" s="62" t="s">
        <v>75</v>
      </c>
      <c r="I71" s="62" t="s">
        <v>75</v>
      </c>
      <c r="J71" s="62" t="s">
        <v>75</v>
      </c>
      <c r="K71" s="62" t="s">
        <v>75</v>
      </c>
      <c r="L71" s="62">
        <v>0</v>
      </c>
      <c r="M71" s="62" t="s">
        <v>75</v>
      </c>
      <c r="N71" s="62" t="s">
        <v>75</v>
      </c>
      <c r="O71" s="62" t="s">
        <v>75</v>
      </c>
      <c r="P71" s="62" t="s">
        <v>75</v>
      </c>
      <c r="Q71" s="62" t="s">
        <v>75</v>
      </c>
      <c r="R71" s="61">
        <v>0</v>
      </c>
      <c r="S71" s="62" t="s">
        <v>75</v>
      </c>
      <c r="T71" s="62" t="s">
        <v>75</v>
      </c>
      <c r="U71" s="62" t="s">
        <v>75</v>
      </c>
      <c r="V71" s="62" t="s">
        <v>75</v>
      </c>
      <c r="W71" s="62" t="s">
        <v>75</v>
      </c>
      <c r="X71" s="62" t="s">
        <v>75</v>
      </c>
    </row>
    <row r="72" spans="1:24" ht="15.75" x14ac:dyDescent="0.25">
      <c r="A72" s="65" t="s">
        <v>45</v>
      </c>
      <c r="B72" s="65" t="s">
        <v>36</v>
      </c>
      <c r="C72" s="66">
        <v>32</v>
      </c>
      <c r="D72" s="66">
        <v>245580</v>
      </c>
      <c r="E72" s="67">
        <v>111747</v>
      </c>
      <c r="F72" s="66">
        <v>2099</v>
      </c>
      <c r="G72" s="66">
        <v>77390</v>
      </c>
      <c r="H72" s="67">
        <v>2254</v>
      </c>
      <c r="I72" s="67">
        <v>75136</v>
      </c>
      <c r="J72" s="67">
        <v>0</v>
      </c>
      <c r="K72" s="67">
        <v>0</v>
      </c>
      <c r="L72" s="66">
        <v>56443</v>
      </c>
      <c r="M72" s="67">
        <v>0</v>
      </c>
      <c r="N72" s="69">
        <v>53140</v>
      </c>
      <c r="O72" s="69">
        <v>3303</v>
      </c>
      <c r="P72" s="66">
        <v>0</v>
      </c>
      <c r="Q72" s="69">
        <v>0</v>
      </c>
      <c r="R72" s="66">
        <v>48510</v>
      </c>
      <c r="S72" s="69">
        <v>0</v>
      </c>
      <c r="T72" s="66">
        <v>0</v>
      </c>
      <c r="U72" s="69">
        <v>0</v>
      </c>
      <c r="V72" s="69">
        <v>0</v>
      </c>
      <c r="W72" s="69">
        <v>48510</v>
      </c>
      <c r="X72" s="69">
        <v>0</v>
      </c>
    </row>
    <row r="73" spans="1:24" ht="15.75" x14ac:dyDescent="0.25">
      <c r="A73" s="73"/>
      <c r="B73" s="73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</row>
    <row r="74" spans="1:24" ht="15.75" x14ac:dyDescent="0.25">
      <c r="A74" s="3" t="s">
        <v>44</v>
      </c>
      <c r="B74" s="73" t="s">
        <v>12</v>
      </c>
      <c r="C74" s="62">
        <v>2</v>
      </c>
      <c r="D74" s="62" t="s">
        <v>75</v>
      </c>
      <c r="E74" s="62" t="s">
        <v>75</v>
      </c>
      <c r="F74" s="62" t="s">
        <v>75</v>
      </c>
      <c r="G74" s="62">
        <v>0</v>
      </c>
      <c r="H74" s="62" t="s">
        <v>75</v>
      </c>
      <c r="I74" s="62" t="s">
        <v>75</v>
      </c>
      <c r="J74" s="62" t="s">
        <v>75</v>
      </c>
      <c r="K74" s="62" t="s">
        <v>75</v>
      </c>
      <c r="L74" s="62">
        <v>0</v>
      </c>
      <c r="M74" s="62" t="s">
        <v>75</v>
      </c>
      <c r="N74" s="62" t="s">
        <v>75</v>
      </c>
      <c r="O74" s="62" t="s">
        <v>75</v>
      </c>
      <c r="P74" s="62" t="s">
        <v>75</v>
      </c>
      <c r="Q74" s="62" t="s">
        <v>75</v>
      </c>
      <c r="R74" s="61">
        <v>0</v>
      </c>
      <c r="S74" s="62" t="s">
        <v>75</v>
      </c>
      <c r="T74" s="62" t="s">
        <v>75</v>
      </c>
      <c r="U74" s="62" t="s">
        <v>75</v>
      </c>
      <c r="V74" s="62" t="s">
        <v>75</v>
      </c>
      <c r="W74" s="62" t="s">
        <v>75</v>
      </c>
      <c r="X74" s="62" t="s">
        <v>75</v>
      </c>
    </row>
    <row r="75" spans="1:24" ht="15.75" x14ac:dyDescent="0.25">
      <c r="A75" s="3" t="s">
        <v>44</v>
      </c>
      <c r="B75" s="73" t="s">
        <v>1</v>
      </c>
      <c r="C75" s="62">
        <v>7</v>
      </c>
      <c r="D75" s="62">
        <v>69887</v>
      </c>
      <c r="E75" s="62">
        <v>29087</v>
      </c>
      <c r="F75" s="62" t="s">
        <v>9</v>
      </c>
      <c r="G75" s="62">
        <v>40800</v>
      </c>
      <c r="H75" s="62">
        <v>0</v>
      </c>
      <c r="I75" s="62">
        <v>40800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1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</row>
    <row r="76" spans="1:24" ht="15.75" x14ac:dyDescent="0.25">
      <c r="A76" s="3" t="s">
        <v>44</v>
      </c>
      <c r="B76" s="73" t="s">
        <v>2</v>
      </c>
      <c r="C76" s="62">
        <v>6</v>
      </c>
      <c r="D76" s="62">
        <v>20974</v>
      </c>
      <c r="E76" s="62">
        <v>10830</v>
      </c>
      <c r="F76" s="62">
        <v>0</v>
      </c>
      <c r="G76" s="62">
        <v>8574</v>
      </c>
      <c r="H76" s="62">
        <v>0</v>
      </c>
      <c r="I76" s="62">
        <v>8574</v>
      </c>
      <c r="J76" s="62" t="s">
        <v>9</v>
      </c>
      <c r="K76" s="62" t="s">
        <v>9</v>
      </c>
      <c r="L76" s="62">
        <v>1570</v>
      </c>
      <c r="M76" s="62" t="s">
        <v>9</v>
      </c>
      <c r="N76" s="62">
        <v>1570</v>
      </c>
      <c r="O76" s="62">
        <v>0</v>
      </c>
      <c r="P76" s="62" t="s">
        <v>9</v>
      </c>
      <c r="Q76" s="62" t="s">
        <v>9</v>
      </c>
      <c r="R76" s="61">
        <v>0</v>
      </c>
      <c r="S76" s="62" t="s">
        <v>9</v>
      </c>
      <c r="T76" s="62" t="s">
        <v>9</v>
      </c>
      <c r="U76" s="62">
        <v>0</v>
      </c>
      <c r="V76" s="62" t="s">
        <v>9</v>
      </c>
      <c r="W76" s="62">
        <v>0</v>
      </c>
      <c r="X76" s="62" t="s">
        <v>9</v>
      </c>
    </row>
    <row r="77" spans="1:24" ht="15.75" x14ac:dyDescent="0.25">
      <c r="A77" s="3" t="s">
        <v>44</v>
      </c>
      <c r="B77" s="73" t="s">
        <v>3</v>
      </c>
      <c r="C77" s="62">
        <v>5</v>
      </c>
      <c r="D77" s="62">
        <v>209531</v>
      </c>
      <c r="E77" s="62">
        <v>83778</v>
      </c>
      <c r="F77" s="62">
        <v>95</v>
      </c>
      <c r="G77" s="62">
        <v>125753</v>
      </c>
      <c r="H77" s="62" t="s">
        <v>9</v>
      </c>
      <c r="I77" s="62">
        <v>125753</v>
      </c>
      <c r="J77" s="62" t="s">
        <v>9</v>
      </c>
      <c r="K77" s="62" t="s">
        <v>9</v>
      </c>
      <c r="L77" s="62">
        <v>0</v>
      </c>
      <c r="M77" s="62" t="s">
        <v>9</v>
      </c>
      <c r="N77" s="62" t="s">
        <v>9</v>
      </c>
      <c r="O77" s="62" t="s">
        <v>9</v>
      </c>
      <c r="P77" s="62" t="s">
        <v>9</v>
      </c>
      <c r="Q77" s="62" t="s">
        <v>9</v>
      </c>
      <c r="R77" s="61">
        <v>0</v>
      </c>
      <c r="S77" s="62" t="s">
        <v>9</v>
      </c>
      <c r="T77" s="62" t="s">
        <v>9</v>
      </c>
      <c r="U77" s="62" t="s">
        <v>9</v>
      </c>
      <c r="V77" s="62" t="s">
        <v>9</v>
      </c>
      <c r="W77" s="62" t="s">
        <v>9</v>
      </c>
      <c r="X77" s="62" t="s">
        <v>9</v>
      </c>
    </row>
    <row r="78" spans="1:24" ht="15.75" x14ac:dyDescent="0.25">
      <c r="A78" s="3" t="s">
        <v>44</v>
      </c>
      <c r="B78" s="73" t="s">
        <v>14</v>
      </c>
      <c r="C78" s="62">
        <v>1</v>
      </c>
      <c r="D78" s="62" t="s">
        <v>75</v>
      </c>
      <c r="E78" s="62" t="s">
        <v>75</v>
      </c>
      <c r="F78" s="62" t="s">
        <v>75</v>
      </c>
      <c r="G78" s="62">
        <v>0</v>
      </c>
      <c r="H78" s="62" t="s">
        <v>75</v>
      </c>
      <c r="I78" s="62" t="s">
        <v>75</v>
      </c>
      <c r="J78" s="62" t="s">
        <v>75</v>
      </c>
      <c r="K78" s="62" t="s">
        <v>75</v>
      </c>
      <c r="L78" s="62">
        <v>0</v>
      </c>
      <c r="M78" s="62" t="s">
        <v>75</v>
      </c>
      <c r="N78" s="62" t="s">
        <v>75</v>
      </c>
      <c r="O78" s="62" t="s">
        <v>75</v>
      </c>
      <c r="P78" s="62" t="s">
        <v>75</v>
      </c>
      <c r="Q78" s="62" t="s">
        <v>75</v>
      </c>
      <c r="R78" s="61">
        <v>0</v>
      </c>
      <c r="S78" s="62" t="s">
        <v>75</v>
      </c>
      <c r="T78" s="62" t="s">
        <v>75</v>
      </c>
      <c r="U78" s="62" t="s">
        <v>75</v>
      </c>
      <c r="V78" s="62" t="s">
        <v>75</v>
      </c>
      <c r="W78" s="62" t="s">
        <v>75</v>
      </c>
      <c r="X78" s="62" t="s">
        <v>75</v>
      </c>
    </row>
    <row r="79" spans="1:24" ht="15.75" x14ac:dyDescent="0.25">
      <c r="A79" s="3" t="s">
        <v>44</v>
      </c>
      <c r="B79" s="73" t="s">
        <v>4</v>
      </c>
      <c r="C79" s="62">
        <v>10</v>
      </c>
      <c r="D79" s="62">
        <v>962668</v>
      </c>
      <c r="E79" s="62">
        <v>203063</v>
      </c>
      <c r="F79" s="62">
        <v>420</v>
      </c>
      <c r="G79" s="62">
        <v>743557</v>
      </c>
      <c r="H79" s="62" t="s">
        <v>9</v>
      </c>
      <c r="I79" s="62">
        <v>743557</v>
      </c>
      <c r="J79" s="62" t="s">
        <v>9</v>
      </c>
      <c r="K79" s="62" t="s">
        <v>9</v>
      </c>
      <c r="L79" s="62">
        <v>16048</v>
      </c>
      <c r="M79" s="62" t="s">
        <v>9</v>
      </c>
      <c r="N79" s="62">
        <v>9751</v>
      </c>
      <c r="O79" s="62">
        <v>6297</v>
      </c>
      <c r="P79" s="62" t="s">
        <v>9</v>
      </c>
      <c r="Q79" s="62" t="s">
        <v>9</v>
      </c>
      <c r="R79" s="61">
        <v>512918</v>
      </c>
      <c r="S79" s="62">
        <v>240779</v>
      </c>
      <c r="T79" s="62">
        <v>271845</v>
      </c>
      <c r="U79" s="62" t="s">
        <v>9</v>
      </c>
      <c r="V79" s="62" t="s">
        <v>9</v>
      </c>
      <c r="W79" s="62">
        <v>294</v>
      </c>
      <c r="X79" s="62" t="s">
        <v>9</v>
      </c>
    </row>
    <row r="80" spans="1:24" ht="15.75" x14ac:dyDescent="0.25">
      <c r="A80" s="3" t="s">
        <v>44</v>
      </c>
      <c r="B80" s="73" t="s">
        <v>5</v>
      </c>
      <c r="C80" s="62">
        <v>13</v>
      </c>
      <c r="D80" s="62">
        <v>76585</v>
      </c>
      <c r="E80" s="62">
        <v>51431</v>
      </c>
      <c r="F80" s="62">
        <v>4673</v>
      </c>
      <c r="G80" s="62">
        <v>22508</v>
      </c>
      <c r="H80" s="62">
        <v>12261</v>
      </c>
      <c r="I80" s="62">
        <v>10247</v>
      </c>
      <c r="J80" s="62">
        <v>0</v>
      </c>
      <c r="K80" s="62">
        <v>0</v>
      </c>
      <c r="L80" s="62">
        <v>2646</v>
      </c>
      <c r="M80" s="62">
        <v>0</v>
      </c>
      <c r="N80" s="62">
        <v>821</v>
      </c>
      <c r="O80" s="62">
        <v>1825</v>
      </c>
      <c r="P80" s="62">
        <v>0</v>
      </c>
      <c r="Q80" s="62">
        <v>0</v>
      </c>
      <c r="R80" s="61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</row>
    <row r="81" spans="1:24" ht="15.75" x14ac:dyDescent="0.25">
      <c r="A81" s="3" t="s">
        <v>44</v>
      </c>
      <c r="B81" s="73" t="s">
        <v>11</v>
      </c>
      <c r="C81" s="62">
        <v>5</v>
      </c>
      <c r="D81" s="62">
        <v>6800</v>
      </c>
      <c r="E81" s="62">
        <v>3697</v>
      </c>
      <c r="F81" s="62">
        <v>1312</v>
      </c>
      <c r="G81" s="62">
        <v>2974</v>
      </c>
      <c r="H81" s="62">
        <v>30</v>
      </c>
      <c r="I81" s="62">
        <v>2944</v>
      </c>
      <c r="J81" s="62">
        <v>0</v>
      </c>
      <c r="K81" s="62">
        <v>0</v>
      </c>
      <c r="L81" s="62">
        <v>129</v>
      </c>
      <c r="M81" s="62">
        <v>0</v>
      </c>
      <c r="N81" s="62">
        <v>94</v>
      </c>
      <c r="O81" s="62">
        <v>35</v>
      </c>
      <c r="P81" s="62">
        <v>0</v>
      </c>
      <c r="Q81" s="62">
        <v>0</v>
      </c>
      <c r="R81" s="61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</row>
    <row r="82" spans="1:24" ht="15.75" x14ac:dyDescent="0.25">
      <c r="A82" s="3" t="s">
        <v>44</v>
      </c>
      <c r="B82" s="73" t="s">
        <v>6</v>
      </c>
      <c r="C82" s="62">
        <v>8</v>
      </c>
      <c r="D82" s="62">
        <v>14231</v>
      </c>
      <c r="E82" s="62">
        <v>9727</v>
      </c>
      <c r="F82" s="62">
        <v>5890</v>
      </c>
      <c r="G82" s="62">
        <v>3302</v>
      </c>
      <c r="H82" s="62">
        <v>44</v>
      </c>
      <c r="I82" s="62">
        <v>3258</v>
      </c>
      <c r="J82" s="62">
        <v>0</v>
      </c>
      <c r="K82" s="62">
        <v>0</v>
      </c>
      <c r="L82" s="62">
        <v>1202</v>
      </c>
      <c r="M82" s="62">
        <v>0</v>
      </c>
      <c r="N82" s="62">
        <v>1202</v>
      </c>
      <c r="O82" s="62">
        <v>0</v>
      </c>
      <c r="P82" s="62">
        <v>0</v>
      </c>
      <c r="Q82" s="62">
        <v>0</v>
      </c>
      <c r="R82" s="61">
        <v>1388</v>
      </c>
      <c r="S82" s="62">
        <v>0</v>
      </c>
      <c r="T82" s="62">
        <v>0</v>
      </c>
      <c r="U82" s="62">
        <v>1388</v>
      </c>
      <c r="V82" s="62">
        <v>0</v>
      </c>
      <c r="W82" s="62">
        <v>0</v>
      </c>
      <c r="X82" s="62">
        <v>0</v>
      </c>
    </row>
    <row r="83" spans="1:24" ht="15.75" x14ac:dyDescent="0.25">
      <c r="A83" s="3" t="s">
        <v>44</v>
      </c>
      <c r="B83" s="73" t="s">
        <v>8</v>
      </c>
      <c r="C83" s="62">
        <v>2</v>
      </c>
      <c r="D83" s="62" t="s">
        <v>75</v>
      </c>
      <c r="E83" s="62" t="s">
        <v>75</v>
      </c>
      <c r="F83" s="62" t="s">
        <v>75</v>
      </c>
      <c r="G83" s="62">
        <v>0</v>
      </c>
      <c r="H83" s="62" t="s">
        <v>75</v>
      </c>
      <c r="I83" s="62" t="s">
        <v>75</v>
      </c>
      <c r="J83" s="62" t="s">
        <v>75</v>
      </c>
      <c r="K83" s="62" t="s">
        <v>75</v>
      </c>
      <c r="L83" s="62">
        <v>0</v>
      </c>
      <c r="M83" s="62" t="s">
        <v>75</v>
      </c>
      <c r="N83" s="62" t="s">
        <v>75</v>
      </c>
      <c r="O83" s="62" t="s">
        <v>75</v>
      </c>
      <c r="P83" s="62" t="s">
        <v>75</v>
      </c>
      <c r="Q83" s="62" t="s">
        <v>75</v>
      </c>
      <c r="R83" s="61">
        <v>0</v>
      </c>
      <c r="S83" s="62" t="s">
        <v>75</v>
      </c>
      <c r="T83" s="62" t="s">
        <v>75</v>
      </c>
      <c r="U83" s="62" t="s">
        <v>75</v>
      </c>
      <c r="V83" s="62" t="s">
        <v>75</v>
      </c>
      <c r="W83" s="62" t="s">
        <v>75</v>
      </c>
      <c r="X83" s="62" t="s">
        <v>75</v>
      </c>
    </row>
    <row r="84" spans="1:24" ht="15.75" x14ac:dyDescent="0.25">
      <c r="A84" s="65" t="s">
        <v>44</v>
      </c>
      <c r="B84" s="65" t="s">
        <v>36</v>
      </c>
      <c r="C84" s="66">
        <v>59</v>
      </c>
      <c r="D84" s="66">
        <v>1918673</v>
      </c>
      <c r="E84" s="67">
        <v>491686</v>
      </c>
      <c r="F84" s="66">
        <v>15783</v>
      </c>
      <c r="G84" s="66">
        <v>1405090</v>
      </c>
      <c r="H84" s="67">
        <v>12336</v>
      </c>
      <c r="I84" s="67">
        <v>1392754</v>
      </c>
      <c r="J84" s="67">
        <v>0</v>
      </c>
      <c r="K84" s="67">
        <v>0</v>
      </c>
      <c r="L84" s="66">
        <v>21897</v>
      </c>
      <c r="M84" s="67">
        <v>0</v>
      </c>
      <c r="N84" s="69">
        <v>13740</v>
      </c>
      <c r="O84" s="69">
        <v>8157</v>
      </c>
      <c r="P84" s="66">
        <v>0</v>
      </c>
      <c r="Q84" s="69">
        <v>0</v>
      </c>
      <c r="R84" s="66">
        <v>1016506</v>
      </c>
      <c r="S84" s="69">
        <v>240779</v>
      </c>
      <c r="T84" s="66">
        <v>271845</v>
      </c>
      <c r="U84" s="69">
        <v>1388</v>
      </c>
      <c r="V84" s="69">
        <v>502200</v>
      </c>
      <c r="W84" s="69">
        <v>294</v>
      </c>
      <c r="X84" s="69">
        <v>0</v>
      </c>
    </row>
    <row r="85" spans="1:24" ht="15.75" x14ac:dyDescent="0.25">
      <c r="A85" s="73"/>
      <c r="B85" s="73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</row>
    <row r="86" spans="1:24" ht="15.75" x14ac:dyDescent="0.25">
      <c r="A86" s="3" t="s">
        <v>42</v>
      </c>
      <c r="B86" s="73" t="s">
        <v>12</v>
      </c>
      <c r="C86" s="62">
        <v>6</v>
      </c>
      <c r="D86" s="62">
        <v>11626</v>
      </c>
      <c r="E86" s="62">
        <v>1260</v>
      </c>
      <c r="F86" s="62" t="s">
        <v>9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10366</v>
      </c>
      <c r="M86" s="62">
        <v>0</v>
      </c>
      <c r="N86" s="62">
        <v>10366</v>
      </c>
      <c r="O86" s="62">
        <v>0</v>
      </c>
      <c r="P86" s="62">
        <v>0</v>
      </c>
      <c r="Q86" s="62">
        <v>0</v>
      </c>
      <c r="R86" s="61">
        <v>27</v>
      </c>
      <c r="S86" s="62">
        <v>0</v>
      </c>
      <c r="T86" s="62">
        <v>0</v>
      </c>
      <c r="U86" s="62">
        <v>0</v>
      </c>
      <c r="V86" s="62">
        <v>0</v>
      </c>
      <c r="W86" s="62">
        <v>27</v>
      </c>
      <c r="X86" s="62">
        <v>0</v>
      </c>
    </row>
    <row r="87" spans="1:24" ht="15.75" x14ac:dyDescent="0.25">
      <c r="A87" s="3" t="s">
        <v>42</v>
      </c>
      <c r="B87" s="73" t="s">
        <v>1</v>
      </c>
      <c r="C87" s="62">
        <v>5</v>
      </c>
      <c r="D87" s="62">
        <v>112626</v>
      </c>
      <c r="E87" s="62">
        <v>44784</v>
      </c>
      <c r="F87" s="62" t="s">
        <v>9</v>
      </c>
      <c r="G87" s="62">
        <v>62462</v>
      </c>
      <c r="H87" s="62" t="s">
        <v>9</v>
      </c>
      <c r="I87" s="62">
        <v>62462</v>
      </c>
      <c r="J87" s="62" t="s">
        <v>9</v>
      </c>
      <c r="K87" s="62" t="s">
        <v>9</v>
      </c>
      <c r="L87" s="62">
        <v>5380</v>
      </c>
      <c r="M87" s="62" t="s">
        <v>9</v>
      </c>
      <c r="N87" s="62">
        <v>5380</v>
      </c>
      <c r="O87" s="62" t="s">
        <v>9</v>
      </c>
      <c r="P87" s="62" t="s">
        <v>9</v>
      </c>
      <c r="Q87" s="62" t="s">
        <v>9</v>
      </c>
      <c r="R87" s="61">
        <v>0</v>
      </c>
      <c r="S87" s="62" t="s">
        <v>9</v>
      </c>
      <c r="T87" s="62" t="s">
        <v>9</v>
      </c>
      <c r="U87" s="62" t="s">
        <v>9</v>
      </c>
      <c r="V87" s="62" t="s">
        <v>9</v>
      </c>
      <c r="W87" s="62" t="s">
        <v>9</v>
      </c>
      <c r="X87" s="62" t="s">
        <v>9</v>
      </c>
    </row>
    <row r="88" spans="1:24" ht="15.75" x14ac:dyDescent="0.25">
      <c r="A88" s="3" t="s">
        <v>42</v>
      </c>
      <c r="B88" s="73" t="s">
        <v>2</v>
      </c>
      <c r="C88" s="62">
        <v>2</v>
      </c>
      <c r="D88" s="62" t="s">
        <v>75</v>
      </c>
      <c r="E88" s="62" t="s">
        <v>75</v>
      </c>
      <c r="F88" s="62" t="s">
        <v>75</v>
      </c>
      <c r="G88" s="62">
        <v>0</v>
      </c>
      <c r="H88" s="62" t="s">
        <v>75</v>
      </c>
      <c r="I88" s="62" t="s">
        <v>75</v>
      </c>
      <c r="J88" s="62" t="s">
        <v>75</v>
      </c>
      <c r="K88" s="62" t="s">
        <v>75</v>
      </c>
      <c r="L88" s="62">
        <v>0</v>
      </c>
      <c r="M88" s="62" t="s">
        <v>75</v>
      </c>
      <c r="N88" s="62" t="s">
        <v>75</v>
      </c>
      <c r="O88" s="62" t="s">
        <v>75</v>
      </c>
      <c r="P88" s="62" t="s">
        <v>75</v>
      </c>
      <c r="Q88" s="62" t="s">
        <v>75</v>
      </c>
      <c r="R88" s="61">
        <v>0</v>
      </c>
      <c r="S88" s="62" t="s">
        <v>75</v>
      </c>
      <c r="T88" s="62" t="s">
        <v>75</v>
      </c>
      <c r="U88" s="62" t="s">
        <v>75</v>
      </c>
      <c r="V88" s="62" t="s">
        <v>75</v>
      </c>
      <c r="W88" s="62" t="s">
        <v>75</v>
      </c>
      <c r="X88" s="62" t="s">
        <v>75</v>
      </c>
    </row>
    <row r="89" spans="1:24" ht="15.75" x14ac:dyDescent="0.25">
      <c r="A89" s="3" t="s">
        <v>42</v>
      </c>
      <c r="B89" s="73" t="s">
        <v>4</v>
      </c>
      <c r="C89" s="62">
        <v>5</v>
      </c>
      <c r="D89" s="62">
        <v>4116</v>
      </c>
      <c r="E89" s="62">
        <v>3978</v>
      </c>
      <c r="F89" s="62" t="s">
        <v>9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138</v>
      </c>
      <c r="M89" s="62">
        <v>0</v>
      </c>
      <c r="N89" s="62">
        <v>0</v>
      </c>
      <c r="O89" s="62">
        <v>138</v>
      </c>
      <c r="P89" s="62">
        <v>0</v>
      </c>
      <c r="Q89" s="62">
        <v>0</v>
      </c>
      <c r="R89" s="61">
        <v>875</v>
      </c>
      <c r="S89" s="62">
        <v>0</v>
      </c>
      <c r="T89" s="62">
        <v>0</v>
      </c>
      <c r="U89" s="62">
        <v>875</v>
      </c>
      <c r="V89" s="62">
        <v>0</v>
      </c>
      <c r="W89" s="62">
        <v>0</v>
      </c>
      <c r="X89" s="62">
        <v>0</v>
      </c>
    </row>
    <row r="90" spans="1:24" ht="15.75" x14ac:dyDescent="0.25">
      <c r="A90" s="3" t="s">
        <v>42</v>
      </c>
      <c r="B90" s="73" t="s">
        <v>5</v>
      </c>
      <c r="C90" s="62">
        <v>1</v>
      </c>
      <c r="D90" s="62" t="s">
        <v>75</v>
      </c>
      <c r="E90" s="62" t="s">
        <v>75</v>
      </c>
      <c r="F90" s="62" t="s">
        <v>75</v>
      </c>
      <c r="G90" s="62">
        <v>0</v>
      </c>
      <c r="H90" s="62" t="s">
        <v>75</v>
      </c>
      <c r="I90" s="62" t="s">
        <v>75</v>
      </c>
      <c r="J90" s="62" t="s">
        <v>75</v>
      </c>
      <c r="K90" s="62" t="s">
        <v>75</v>
      </c>
      <c r="L90" s="62">
        <v>0</v>
      </c>
      <c r="M90" s="62" t="s">
        <v>75</v>
      </c>
      <c r="N90" s="62" t="s">
        <v>75</v>
      </c>
      <c r="O90" s="62" t="s">
        <v>75</v>
      </c>
      <c r="P90" s="62" t="s">
        <v>75</v>
      </c>
      <c r="Q90" s="62" t="s">
        <v>75</v>
      </c>
      <c r="R90" s="61">
        <v>0</v>
      </c>
      <c r="S90" s="62" t="s">
        <v>75</v>
      </c>
      <c r="T90" s="62" t="s">
        <v>75</v>
      </c>
      <c r="U90" s="62" t="s">
        <v>75</v>
      </c>
      <c r="V90" s="62" t="s">
        <v>75</v>
      </c>
      <c r="W90" s="62" t="s">
        <v>75</v>
      </c>
      <c r="X90" s="62" t="s">
        <v>75</v>
      </c>
    </row>
    <row r="91" spans="1:24" ht="15.75" x14ac:dyDescent="0.25">
      <c r="A91" s="3" t="s">
        <v>42</v>
      </c>
      <c r="B91" s="73" t="s">
        <v>10</v>
      </c>
      <c r="C91" s="62">
        <v>3</v>
      </c>
      <c r="D91" s="62">
        <v>13651</v>
      </c>
      <c r="E91" s="62">
        <v>6957</v>
      </c>
      <c r="F91" s="62">
        <v>1120</v>
      </c>
      <c r="G91" s="62">
        <v>6680</v>
      </c>
      <c r="H91" s="62" t="s">
        <v>9</v>
      </c>
      <c r="I91" s="62">
        <v>6680</v>
      </c>
      <c r="J91" s="62" t="s">
        <v>9</v>
      </c>
      <c r="K91" s="62" t="s">
        <v>9</v>
      </c>
      <c r="L91" s="62">
        <v>14</v>
      </c>
      <c r="M91" s="62" t="s">
        <v>9</v>
      </c>
      <c r="N91" s="62">
        <v>14</v>
      </c>
      <c r="O91" s="62" t="s">
        <v>9</v>
      </c>
      <c r="P91" s="62" t="s">
        <v>9</v>
      </c>
      <c r="Q91" s="62" t="s">
        <v>9</v>
      </c>
      <c r="R91" s="61">
        <v>0</v>
      </c>
      <c r="S91" s="62" t="s">
        <v>9</v>
      </c>
      <c r="T91" s="62" t="s">
        <v>9</v>
      </c>
      <c r="U91" s="62" t="s">
        <v>9</v>
      </c>
      <c r="V91" s="62" t="s">
        <v>9</v>
      </c>
      <c r="W91" s="62" t="s">
        <v>9</v>
      </c>
      <c r="X91" s="62" t="s">
        <v>9</v>
      </c>
    </row>
    <row r="92" spans="1:24" ht="15.75" x14ac:dyDescent="0.25">
      <c r="A92" s="3" t="s">
        <v>42</v>
      </c>
      <c r="B92" s="73" t="s">
        <v>11</v>
      </c>
      <c r="C92" s="62">
        <v>3</v>
      </c>
      <c r="D92" s="62">
        <v>17894</v>
      </c>
      <c r="E92" s="62">
        <v>10054</v>
      </c>
      <c r="F92" s="62">
        <v>3996</v>
      </c>
      <c r="G92" s="62">
        <v>7840</v>
      </c>
      <c r="H92" s="62">
        <v>766</v>
      </c>
      <c r="I92" s="62">
        <v>7074</v>
      </c>
      <c r="J92" s="62" t="s">
        <v>9</v>
      </c>
      <c r="K92" s="62" t="s">
        <v>9</v>
      </c>
      <c r="L92" s="62">
        <v>0</v>
      </c>
      <c r="M92" s="62" t="s">
        <v>9</v>
      </c>
      <c r="N92" s="62" t="s">
        <v>9</v>
      </c>
      <c r="O92" s="62" t="s">
        <v>9</v>
      </c>
      <c r="P92" s="62" t="s">
        <v>9</v>
      </c>
      <c r="Q92" s="62" t="s">
        <v>9</v>
      </c>
      <c r="R92" s="61">
        <v>0</v>
      </c>
      <c r="S92" s="62" t="s">
        <v>9</v>
      </c>
      <c r="T92" s="62" t="s">
        <v>9</v>
      </c>
      <c r="U92" s="62" t="s">
        <v>9</v>
      </c>
      <c r="V92" s="62" t="s">
        <v>9</v>
      </c>
      <c r="W92" s="62" t="s">
        <v>9</v>
      </c>
      <c r="X92" s="62" t="s">
        <v>9</v>
      </c>
    </row>
    <row r="93" spans="1:24" ht="15.75" x14ac:dyDescent="0.25">
      <c r="A93" s="3" t="s">
        <v>42</v>
      </c>
      <c r="B93" s="73" t="s">
        <v>6</v>
      </c>
      <c r="C93" s="62">
        <v>4</v>
      </c>
      <c r="D93" s="62">
        <v>5721</v>
      </c>
      <c r="E93" s="62">
        <v>2883</v>
      </c>
      <c r="F93" s="62">
        <v>548</v>
      </c>
      <c r="G93" s="62">
        <v>2634</v>
      </c>
      <c r="H93" s="62">
        <v>19</v>
      </c>
      <c r="I93" s="62">
        <v>2615</v>
      </c>
      <c r="J93" s="62" t="s">
        <v>9</v>
      </c>
      <c r="K93" s="62" t="s">
        <v>9</v>
      </c>
      <c r="L93" s="62">
        <v>204</v>
      </c>
      <c r="M93" s="62" t="s">
        <v>9</v>
      </c>
      <c r="N93" s="62">
        <v>179</v>
      </c>
      <c r="O93" s="62">
        <v>25</v>
      </c>
      <c r="P93" s="62" t="s">
        <v>9</v>
      </c>
      <c r="Q93" s="62" t="s">
        <v>9</v>
      </c>
      <c r="R93" s="61">
        <v>99</v>
      </c>
      <c r="S93" s="62" t="s">
        <v>9</v>
      </c>
      <c r="T93" s="62" t="s">
        <v>9</v>
      </c>
      <c r="U93" s="62">
        <v>99</v>
      </c>
      <c r="V93" s="62" t="s">
        <v>9</v>
      </c>
      <c r="W93" s="62">
        <v>0</v>
      </c>
      <c r="X93" s="62" t="s">
        <v>9</v>
      </c>
    </row>
    <row r="94" spans="1:24" ht="15.75" x14ac:dyDescent="0.25">
      <c r="A94" s="3" t="s">
        <v>42</v>
      </c>
      <c r="B94" s="73" t="s">
        <v>8</v>
      </c>
      <c r="C94" s="62">
        <v>2</v>
      </c>
      <c r="D94" s="62" t="s">
        <v>75</v>
      </c>
      <c r="E94" s="62" t="s">
        <v>75</v>
      </c>
      <c r="F94" s="62" t="s">
        <v>75</v>
      </c>
      <c r="G94" s="62">
        <v>0</v>
      </c>
      <c r="H94" s="62" t="s">
        <v>75</v>
      </c>
      <c r="I94" s="62" t="s">
        <v>75</v>
      </c>
      <c r="J94" s="62" t="s">
        <v>75</v>
      </c>
      <c r="K94" s="62" t="s">
        <v>75</v>
      </c>
      <c r="L94" s="62">
        <v>0</v>
      </c>
      <c r="M94" s="62" t="s">
        <v>75</v>
      </c>
      <c r="N94" s="62" t="s">
        <v>75</v>
      </c>
      <c r="O94" s="62" t="s">
        <v>75</v>
      </c>
      <c r="P94" s="62" t="s">
        <v>75</v>
      </c>
      <c r="Q94" s="62" t="s">
        <v>75</v>
      </c>
      <c r="R94" s="61">
        <v>0</v>
      </c>
      <c r="S94" s="62" t="s">
        <v>75</v>
      </c>
      <c r="T94" s="62" t="s">
        <v>75</v>
      </c>
      <c r="U94" s="62" t="s">
        <v>75</v>
      </c>
      <c r="V94" s="62" t="s">
        <v>75</v>
      </c>
      <c r="W94" s="62" t="s">
        <v>75</v>
      </c>
      <c r="X94" s="62" t="s">
        <v>75</v>
      </c>
    </row>
    <row r="95" spans="1:24" ht="15.75" x14ac:dyDescent="0.25">
      <c r="A95" s="65" t="s">
        <v>42</v>
      </c>
      <c r="B95" s="65" t="s">
        <v>36</v>
      </c>
      <c r="C95" s="66">
        <v>31</v>
      </c>
      <c r="D95" s="66">
        <v>177246</v>
      </c>
      <c r="E95" s="67">
        <v>77442</v>
      </c>
      <c r="F95" s="66">
        <v>5663</v>
      </c>
      <c r="G95" s="66">
        <v>83701</v>
      </c>
      <c r="H95" s="67">
        <v>786</v>
      </c>
      <c r="I95" s="67">
        <v>82915</v>
      </c>
      <c r="J95" s="67">
        <v>0</v>
      </c>
      <c r="K95" s="67">
        <v>0</v>
      </c>
      <c r="L95" s="66">
        <v>16103</v>
      </c>
      <c r="M95" s="67">
        <v>0</v>
      </c>
      <c r="N95" s="69">
        <v>15940</v>
      </c>
      <c r="O95" s="69">
        <v>163</v>
      </c>
      <c r="P95" s="66">
        <v>0</v>
      </c>
      <c r="Q95" s="69">
        <v>0</v>
      </c>
      <c r="R95" s="66">
        <v>2562</v>
      </c>
      <c r="S95" s="69">
        <v>0</v>
      </c>
      <c r="T95" s="66">
        <v>0</v>
      </c>
      <c r="U95" s="69">
        <v>974</v>
      </c>
      <c r="V95" s="69">
        <v>0</v>
      </c>
      <c r="W95" s="69">
        <v>1588</v>
      </c>
      <c r="X95" s="69">
        <v>0</v>
      </c>
    </row>
    <row r="96" spans="1:24" ht="15.75" x14ac:dyDescent="0.25">
      <c r="A96" s="73"/>
      <c r="B96" s="73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</row>
    <row r="97" spans="1:24" ht="15.75" x14ac:dyDescent="0.25">
      <c r="A97" s="3" t="s">
        <v>41</v>
      </c>
      <c r="B97" s="73" t="s">
        <v>12</v>
      </c>
      <c r="C97" s="62">
        <v>1</v>
      </c>
      <c r="D97" s="62" t="s">
        <v>75</v>
      </c>
      <c r="E97" s="62" t="s">
        <v>75</v>
      </c>
      <c r="F97" s="62" t="s">
        <v>75</v>
      </c>
      <c r="G97" s="62">
        <v>0</v>
      </c>
      <c r="H97" s="62" t="s">
        <v>75</v>
      </c>
      <c r="I97" s="62" t="s">
        <v>75</v>
      </c>
      <c r="J97" s="62" t="s">
        <v>75</v>
      </c>
      <c r="K97" s="62" t="s">
        <v>75</v>
      </c>
      <c r="L97" s="62">
        <v>0</v>
      </c>
      <c r="M97" s="62" t="s">
        <v>75</v>
      </c>
      <c r="N97" s="62" t="s">
        <v>75</v>
      </c>
      <c r="O97" s="62" t="s">
        <v>75</v>
      </c>
      <c r="P97" s="62" t="s">
        <v>75</v>
      </c>
      <c r="Q97" s="62" t="s">
        <v>75</v>
      </c>
      <c r="R97" s="61">
        <v>0</v>
      </c>
      <c r="S97" s="62" t="s">
        <v>75</v>
      </c>
      <c r="T97" s="62" t="s">
        <v>75</v>
      </c>
      <c r="U97" s="62" t="s">
        <v>75</v>
      </c>
      <c r="V97" s="62" t="s">
        <v>75</v>
      </c>
      <c r="W97" s="62" t="s">
        <v>75</v>
      </c>
      <c r="X97" s="62" t="s">
        <v>75</v>
      </c>
    </row>
    <row r="98" spans="1:24" ht="15.75" x14ac:dyDescent="0.25">
      <c r="A98" s="3" t="s">
        <v>41</v>
      </c>
      <c r="B98" s="73" t="s">
        <v>1</v>
      </c>
      <c r="C98" s="62">
        <v>19</v>
      </c>
      <c r="D98" s="62">
        <v>197686</v>
      </c>
      <c r="E98" s="62">
        <v>99217</v>
      </c>
      <c r="F98" s="62">
        <v>3478</v>
      </c>
      <c r="G98" s="62">
        <v>92565</v>
      </c>
      <c r="H98" s="62">
        <v>4788</v>
      </c>
      <c r="I98" s="62">
        <v>87777</v>
      </c>
      <c r="J98" s="62">
        <v>0</v>
      </c>
      <c r="K98" s="62">
        <v>0</v>
      </c>
      <c r="L98" s="62">
        <v>5904</v>
      </c>
      <c r="M98" s="62">
        <v>0</v>
      </c>
      <c r="N98" s="62">
        <v>5782</v>
      </c>
      <c r="O98" s="62">
        <v>122</v>
      </c>
      <c r="P98" s="62">
        <v>0</v>
      </c>
      <c r="Q98" s="62">
        <v>0</v>
      </c>
      <c r="R98" s="61">
        <v>1185</v>
      </c>
      <c r="S98" s="62">
        <v>0</v>
      </c>
      <c r="T98" s="62">
        <v>0</v>
      </c>
      <c r="U98" s="62">
        <v>0</v>
      </c>
      <c r="V98" s="62">
        <v>0</v>
      </c>
      <c r="W98" s="62">
        <v>135</v>
      </c>
      <c r="X98" s="62">
        <v>1050</v>
      </c>
    </row>
    <row r="99" spans="1:24" ht="15.75" x14ac:dyDescent="0.25">
      <c r="A99" s="3" t="s">
        <v>41</v>
      </c>
      <c r="B99" s="73" t="s">
        <v>13</v>
      </c>
      <c r="C99" s="62">
        <v>2</v>
      </c>
      <c r="D99" s="62" t="s">
        <v>75</v>
      </c>
      <c r="E99" s="62" t="s">
        <v>75</v>
      </c>
      <c r="F99" s="62" t="s">
        <v>75</v>
      </c>
      <c r="G99" s="62">
        <v>0</v>
      </c>
      <c r="H99" s="62" t="s">
        <v>75</v>
      </c>
      <c r="I99" s="62" t="s">
        <v>75</v>
      </c>
      <c r="J99" s="62" t="s">
        <v>75</v>
      </c>
      <c r="K99" s="62" t="s">
        <v>75</v>
      </c>
      <c r="L99" s="62">
        <v>0</v>
      </c>
      <c r="M99" s="62" t="s">
        <v>75</v>
      </c>
      <c r="N99" s="62" t="s">
        <v>75</v>
      </c>
      <c r="O99" s="62" t="s">
        <v>75</v>
      </c>
      <c r="P99" s="62" t="s">
        <v>75</v>
      </c>
      <c r="Q99" s="62" t="s">
        <v>75</v>
      </c>
      <c r="R99" s="61">
        <v>0</v>
      </c>
      <c r="S99" s="62" t="s">
        <v>75</v>
      </c>
      <c r="T99" s="62" t="s">
        <v>75</v>
      </c>
      <c r="U99" s="62" t="s">
        <v>75</v>
      </c>
      <c r="V99" s="62" t="s">
        <v>75</v>
      </c>
      <c r="W99" s="62" t="s">
        <v>75</v>
      </c>
      <c r="X99" s="62" t="s">
        <v>75</v>
      </c>
    </row>
    <row r="100" spans="1:24" ht="15.75" x14ac:dyDescent="0.25">
      <c r="A100" s="3" t="s">
        <v>41</v>
      </c>
      <c r="B100" s="73" t="s">
        <v>2</v>
      </c>
      <c r="C100" s="62">
        <v>6</v>
      </c>
      <c r="D100" s="62">
        <v>21745</v>
      </c>
      <c r="E100" s="62">
        <v>14759</v>
      </c>
      <c r="F100" s="62">
        <v>745</v>
      </c>
      <c r="G100" s="62">
        <v>6473</v>
      </c>
      <c r="H100" s="62">
        <v>37</v>
      </c>
      <c r="I100" s="62">
        <v>6436</v>
      </c>
      <c r="J100" s="62" t="s">
        <v>9</v>
      </c>
      <c r="K100" s="62" t="s">
        <v>9</v>
      </c>
      <c r="L100" s="62">
        <v>513</v>
      </c>
      <c r="M100" s="62" t="s">
        <v>9</v>
      </c>
      <c r="N100" s="62">
        <v>513</v>
      </c>
      <c r="O100" s="62" t="s">
        <v>9</v>
      </c>
      <c r="P100" s="62" t="s">
        <v>9</v>
      </c>
      <c r="Q100" s="62" t="s">
        <v>9</v>
      </c>
      <c r="R100" s="61">
        <v>15053</v>
      </c>
      <c r="S100" s="62" t="s">
        <v>9</v>
      </c>
      <c r="T100" s="62" t="s">
        <v>9</v>
      </c>
      <c r="U100" s="62" t="s">
        <v>9</v>
      </c>
      <c r="V100" s="62" t="s">
        <v>9</v>
      </c>
      <c r="W100" s="62">
        <v>15053</v>
      </c>
      <c r="X100" s="62" t="s">
        <v>9</v>
      </c>
    </row>
    <row r="101" spans="1:24" ht="15.75" x14ac:dyDescent="0.25">
      <c r="A101" s="3" t="s">
        <v>41</v>
      </c>
      <c r="B101" s="73" t="s">
        <v>14</v>
      </c>
      <c r="C101" s="62">
        <v>1</v>
      </c>
      <c r="D101" s="62" t="s">
        <v>75</v>
      </c>
      <c r="E101" s="62" t="s">
        <v>75</v>
      </c>
      <c r="F101" s="62" t="s">
        <v>75</v>
      </c>
      <c r="G101" s="62">
        <v>0</v>
      </c>
      <c r="H101" s="62" t="s">
        <v>75</v>
      </c>
      <c r="I101" s="62" t="s">
        <v>75</v>
      </c>
      <c r="J101" s="62" t="s">
        <v>75</v>
      </c>
      <c r="K101" s="62" t="s">
        <v>75</v>
      </c>
      <c r="L101" s="62">
        <v>0</v>
      </c>
      <c r="M101" s="62" t="s">
        <v>75</v>
      </c>
      <c r="N101" s="62" t="s">
        <v>75</v>
      </c>
      <c r="O101" s="62" t="s">
        <v>75</v>
      </c>
      <c r="P101" s="62" t="s">
        <v>75</v>
      </c>
      <c r="Q101" s="62" t="s">
        <v>75</v>
      </c>
      <c r="R101" s="61">
        <v>0</v>
      </c>
      <c r="S101" s="62" t="s">
        <v>75</v>
      </c>
      <c r="T101" s="62" t="s">
        <v>75</v>
      </c>
      <c r="U101" s="62" t="s">
        <v>75</v>
      </c>
      <c r="V101" s="62" t="s">
        <v>75</v>
      </c>
      <c r="W101" s="62" t="s">
        <v>75</v>
      </c>
      <c r="X101" s="62" t="s">
        <v>75</v>
      </c>
    </row>
    <row r="102" spans="1:24" ht="15.75" x14ac:dyDescent="0.25">
      <c r="A102" s="3" t="s">
        <v>41</v>
      </c>
      <c r="B102" s="73" t="s">
        <v>4</v>
      </c>
      <c r="C102" s="62">
        <v>8</v>
      </c>
      <c r="D102" s="62">
        <v>59565</v>
      </c>
      <c r="E102" s="62">
        <v>53751</v>
      </c>
      <c r="F102" s="62">
        <v>839</v>
      </c>
      <c r="G102" s="62">
        <v>5516</v>
      </c>
      <c r="H102" s="62">
        <v>0</v>
      </c>
      <c r="I102" s="62">
        <v>5516</v>
      </c>
      <c r="J102" s="62">
        <v>0</v>
      </c>
      <c r="K102" s="62">
        <v>0</v>
      </c>
      <c r="L102" s="62">
        <v>298</v>
      </c>
      <c r="M102" s="62">
        <v>0</v>
      </c>
      <c r="N102" s="62">
        <v>298</v>
      </c>
      <c r="O102" s="62">
        <v>0</v>
      </c>
      <c r="P102" s="62">
        <v>0</v>
      </c>
      <c r="Q102" s="62">
        <v>0</v>
      </c>
      <c r="R102" s="61">
        <v>0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</row>
    <row r="103" spans="1:24" ht="15.75" x14ac:dyDescent="0.25">
      <c r="A103" s="3" t="s">
        <v>41</v>
      </c>
      <c r="B103" s="73" t="s">
        <v>5</v>
      </c>
      <c r="C103" s="62">
        <v>4</v>
      </c>
      <c r="D103" s="62">
        <v>23818</v>
      </c>
      <c r="E103" s="62">
        <v>20704</v>
      </c>
      <c r="F103" s="62">
        <v>3308</v>
      </c>
      <c r="G103" s="62">
        <v>2187</v>
      </c>
      <c r="H103" s="62" t="s">
        <v>9</v>
      </c>
      <c r="I103" s="62">
        <v>2187</v>
      </c>
      <c r="J103" s="62" t="s">
        <v>9</v>
      </c>
      <c r="K103" s="62" t="s">
        <v>9</v>
      </c>
      <c r="L103" s="62">
        <v>927</v>
      </c>
      <c r="M103" s="62" t="s">
        <v>9</v>
      </c>
      <c r="N103" s="62" t="s">
        <v>9</v>
      </c>
      <c r="O103" s="62">
        <v>927</v>
      </c>
      <c r="P103" s="62" t="s">
        <v>9</v>
      </c>
      <c r="Q103" s="62" t="s">
        <v>9</v>
      </c>
      <c r="R103" s="61">
        <v>0</v>
      </c>
      <c r="S103" s="62" t="s">
        <v>9</v>
      </c>
      <c r="T103" s="62" t="s">
        <v>9</v>
      </c>
      <c r="U103" s="62" t="s">
        <v>9</v>
      </c>
      <c r="V103" s="62" t="s">
        <v>9</v>
      </c>
      <c r="W103" s="62" t="s">
        <v>9</v>
      </c>
      <c r="X103" s="62" t="s">
        <v>9</v>
      </c>
    </row>
    <row r="104" spans="1:24" ht="15.75" x14ac:dyDescent="0.25">
      <c r="A104" s="3" t="s">
        <v>41</v>
      </c>
      <c r="B104" s="73" t="s">
        <v>6</v>
      </c>
      <c r="C104" s="62">
        <v>5</v>
      </c>
      <c r="D104" s="62">
        <v>24822</v>
      </c>
      <c r="E104" s="62">
        <v>8422</v>
      </c>
      <c r="F104" s="62">
        <v>1872</v>
      </c>
      <c r="G104" s="62">
        <v>16244</v>
      </c>
      <c r="H104" s="62" t="s">
        <v>9</v>
      </c>
      <c r="I104" s="62">
        <v>16244</v>
      </c>
      <c r="J104" s="62" t="s">
        <v>9</v>
      </c>
      <c r="K104" s="62" t="s">
        <v>9</v>
      </c>
      <c r="L104" s="62">
        <v>156</v>
      </c>
      <c r="M104" s="62" t="s">
        <v>9</v>
      </c>
      <c r="N104" s="62">
        <v>156</v>
      </c>
      <c r="O104" s="62" t="s">
        <v>9</v>
      </c>
      <c r="P104" s="62" t="s">
        <v>9</v>
      </c>
      <c r="Q104" s="62" t="s">
        <v>9</v>
      </c>
      <c r="R104" s="61">
        <v>0</v>
      </c>
      <c r="S104" s="62" t="s">
        <v>9</v>
      </c>
      <c r="T104" s="62" t="s">
        <v>9</v>
      </c>
      <c r="U104" s="62" t="s">
        <v>9</v>
      </c>
      <c r="V104" s="62" t="s">
        <v>9</v>
      </c>
      <c r="W104" s="62" t="s">
        <v>9</v>
      </c>
      <c r="X104" s="62" t="s">
        <v>9</v>
      </c>
    </row>
    <row r="105" spans="1:24" ht="15.75" x14ac:dyDescent="0.25">
      <c r="A105" s="3" t="s">
        <v>41</v>
      </c>
      <c r="B105" s="73" t="s">
        <v>7</v>
      </c>
      <c r="C105" s="62">
        <v>1</v>
      </c>
      <c r="D105" s="62" t="s">
        <v>75</v>
      </c>
      <c r="E105" s="62" t="s">
        <v>75</v>
      </c>
      <c r="F105" s="62" t="s">
        <v>75</v>
      </c>
      <c r="G105" s="62">
        <v>0</v>
      </c>
      <c r="H105" s="62" t="s">
        <v>75</v>
      </c>
      <c r="I105" s="62" t="s">
        <v>75</v>
      </c>
      <c r="J105" s="62" t="s">
        <v>75</v>
      </c>
      <c r="K105" s="62" t="s">
        <v>75</v>
      </c>
      <c r="L105" s="62">
        <v>0</v>
      </c>
      <c r="M105" s="62" t="s">
        <v>75</v>
      </c>
      <c r="N105" s="62" t="s">
        <v>75</v>
      </c>
      <c r="O105" s="62" t="s">
        <v>75</v>
      </c>
      <c r="P105" s="62" t="s">
        <v>75</v>
      </c>
      <c r="Q105" s="62" t="s">
        <v>75</v>
      </c>
      <c r="R105" s="61">
        <v>0</v>
      </c>
      <c r="S105" s="62" t="s">
        <v>75</v>
      </c>
      <c r="T105" s="62" t="s">
        <v>75</v>
      </c>
      <c r="U105" s="62" t="s">
        <v>75</v>
      </c>
      <c r="V105" s="62" t="s">
        <v>75</v>
      </c>
      <c r="W105" s="62" t="s">
        <v>75</v>
      </c>
      <c r="X105" s="62" t="s">
        <v>75</v>
      </c>
    </row>
    <row r="106" spans="1:24" ht="15.75" x14ac:dyDescent="0.25">
      <c r="A106" s="3" t="s">
        <v>41</v>
      </c>
      <c r="B106" s="73" t="s">
        <v>8</v>
      </c>
      <c r="C106" s="62">
        <v>8</v>
      </c>
      <c r="D106" s="62">
        <v>12451</v>
      </c>
      <c r="E106" s="62">
        <v>8214</v>
      </c>
      <c r="F106" s="62">
        <v>1400</v>
      </c>
      <c r="G106" s="62">
        <v>2878</v>
      </c>
      <c r="H106" s="62" t="s">
        <v>9</v>
      </c>
      <c r="I106" s="62">
        <v>2878</v>
      </c>
      <c r="J106" s="62" t="s">
        <v>9</v>
      </c>
      <c r="K106" s="62" t="s">
        <v>9</v>
      </c>
      <c r="L106" s="62">
        <v>1359</v>
      </c>
      <c r="M106" s="62" t="s">
        <v>9</v>
      </c>
      <c r="N106" s="62">
        <v>587</v>
      </c>
      <c r="O106" s="62">
        <v>772</v>
      </c>
      <c r="P106" s="62" t="s">
        <v>9</v>
      </c>
      <c r="Q106" s="62" t="s">
        <v>9</v>
      </c>
      <c r="R106" s="61">
        <v>0</v>
      </c>
      <c r="S106" s="62" t="s">
        <v>9</v>
      </c>
      <c r="T106" s="62" t="s">
        <v>9</v>
      </c>
      <c r="U106" s="62" t="s">
        <v>9</v>
      </c>
      <c r="V106" s="62" t="s">
        <v>9</v>
      </c>
      <c r="W106" s="62" t="s">
        <v>9</v>
      </c>
      <c r="X106" s="62" t="s">
        <v>9</v>
      </c>
    </row>
    <row r="107" spans="1:24" ht="15.75" x14ac:dyDescent="0.25">
      <c r="A107" s="65" t="s">
        <v>41</v>
      </c>
      <c r="B107" s="65" t="s">
        <v>36</v>
      </c>
      <c r="C107" s="66">
        <v>55</v>
      </c>
      <c r="D107" s="66">
        <v>373449</v>
      </c>
      <c r="E107" s="67">
        <v>226288</v>
      </c>
      <c r="F107" s="66">
        <v>18122</v>
      </c>
      <c r="G107" s="66">
        <v>136689</v>
      </c>
      <c r="H107" s="67">
        <v>4903</v>
      </c>
      <c r="I107" s="67">
        <v>131786</v>
      </c>
      <c r="J107" s="67">
        <v>0</v>
      </c>
      <c r="K107" s="67">
        <v>0</v>
      </c>
      <c r="L107" s="66">
        <v>10472</v>
      </c>
      <c r="M107" s="67">
        <v>0</v>
      </c>
      <c r="N107" s="69">
        <v>8480</v>
      </c>
      <c r="O107" s="69">
        <v>1992</v>
      </c>
      <c r="P107" s="66">
        <v>0</v>
      </c>
      <c r="Q107" s="69">
        <v>0</v>
      </c>
      <c r="R107" s="66">
        <v>16238</v>
      </c>
      <c r="S107" s="69">
        <v>0</v>
      </c>
      <c r="T107" s="66">
        <v>0</v>
      </c>
      <c r="U107" s="69">
        <v>0</v>
      </c>
      <c r="V107" s="69">
        <v>0</v>
      </c>
      <c r="W107" s="69">
        <v>15188</v>
      </c>
      <c r="X107" s="69">
        <v>1050</v>
      </c>
    </row>
    <row r="108" spans="1:24" ht="15.75" x14ac:dyDescent="0.25">
      <c r="A108" s="73"/>
      <c r="B108" s="73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</row>
    <row r="109" spans="1:24" ht="15.75" x14ac:dyDescent="0.25">
      <c r="A109" s="3" t="s">
        <v>47</v>
      </c>
      <c r="B109" s="73" t="s">
        <v>12</v>
      </c>
      <c r="C109" s="62">
        <v>5</v>
      </c>
      <c r="D109" s="62">
        <v>101885</v>
      </c>
      <c r="E109" s="62">
        <v>6461</v>
      </c>
      <c r="F109" s="62">
        <v>2257</v>
      </c>
      <c r="G109" s="62">
        <v>73807</v>
      </c>
      <c r="H109" s="62">
        <v>0</v>
      </c>
      <c r="I109" s="62">
        <v>73807</v>
      </c>
      <c r="J109" s="62">
        <v>0</v>
      </c>
      <c r="K109" s="62">
        <v>0</v>
      </c>
      <c r="L109" s="62">
        <v>21617</v>
      </c>
      <c r="M109" s="62">
        <v>0</v>
      </c>
      <c r="N109" s="62">
        <v>21574</v>
      </c>
      <c r="O109" s="62">
        <v>0</v>
      </c>
      <c r="P109" s="62">
        <v>0</v>
      </c>
      <c r="Q109" s="62">
        <v>43</v>
      </c>
      <c r="R109" s="61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62">
        <v>0</v>
      </c>
    </row>
    <row r="110" spans="1:24" ht="15.75" x14ac:dyDescent="0.25">
      <c r="A110" s="3" t="s">
        <v>47</v>
      </c>
      <c r="B110" s="73" t="s">
        <v>1</v>
      </c>
      <c r="C110" s="62">
        <v>16</v>
      </c>
      <c r="D110" s="62">
        <v>1339241</v>
      </c>
      <c r="E110" s="62">
        <v>324015</v>
      </c>
      <c r="F110" s="62">
        <v>6314</v>
      </c>
      <c r="G110" s="62">
        <v>1006838</v>
      </c>
      <c r="H110" s="62" t="s">
        <v>9</v>
      </c>
      <c r="I110" s="62">
        <v>962319</v>
      </c>
      <c r="J110" s="62">
        <v>0</v>
      </c>
      <c r="K110" s="62">
        <v>44519</v>
      </c>
      <c r="L110" s="62">
        <v>8388</v>
      </c>
      <c r="M110" s="62">
        <v>0</v>
      </c>
      <c r="N110" s="62">
        <v>8388</v>
      </c>
      <c r="O110" s="62">
        <v>0</v>
      </c>
      <c r="P110" s="62">
        <v>0</v>
      </c>
      <c r="Q110" s="62">
        <v>0</v>
      </c>
      <c r="R110" s="61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</row>
    <row r="111" spans="1:24" ht="15.75" x14ac:dyDescent="0.25">
      <c r="A111" s="3" t="s">
        <v>47</v>
      </c>
      <c r="B111" s="73" t="s">
        <v>13</v>
      </c>
      <c r="C111" s="62">
        <v>3</v>
      </c>
      <c r="D111" s="62">
        <v>257322</v>
      </c>
      <c r="E111" s="62">
        <v>215654</v>
      </c>
      <c r="F111" s="62">
        <v>10638</v>
      </c>
      <c r="G111" s="62">
        <v>41668</v>
      </c>
      <c r="H111" s="62">
        <v>1593</v>
      </c>
      <c r="I111" s="62">
        <v>40075</v>
      </c>
      <c r="J111" s="62" t="s">
        <v>9</v>
      </c>
      <c r="K111" s="62" t="s">
        <v>9</v>
      </c>
      <c r="L111" s="62">
        <v>0</v>
      </c>
      <c r="M111" s="62" t="s">
        <v>9</v>
      </c>
      <c r="N111" s="62" t="s">
        <v>9</v>
      </c>
      <c r="O111" s="62" t="s">
        <v>9</v>
      </c>
      <c r="P111" s="62" t="s">
        <v>9</v>
      </c>
      <c r="Q111" s="62" t="s">
        <v>9</v>
      </c>
      <c r="R111" s="61">
        <v>0</v>
      </c>
      <c r="S111" s="62" t="s">
        <v>9</v>
      </c>
      <c r="T111" s="62" t="s">
        <v>9</v>
      </c>
      <c r="U111" s="62" t="s">
        <v>9</v>
      </c>
      <c r="V111" s="62" t="s">
        <v>9</v>
      </c>
      <c r="W111" s="62" t="s">
        <v>9</v>
      </c>
      <c r="X111" s="62" t="s">
        <v>9</v>
      </c>
    </row>
    <row r="112" spans="1:24" ht="15.75" x14ac:dyDescent="0.25">
      <c r="A112" s="3" t="s">
        <v>47</v>
      </c>
      <c r="B112" s="73" t="s">
        <v>2</v>
      </c>
      <c r="C112" s="62">
        <v>10</v>
      </c>
      <c r="D112" s="62">
        <v>100381</v>
      </c>
      <c r="E112" s="62">
        <v>61877</v>
      </c>
      <c r="F112" s="62">
        <v>27564</v>
      </c>
      <c r="G112" s="62">
        <v>38478</v>
      </c>
      <c r="H112" s="62">
        <v>0</v>
      </c>
      <c r="I112" s="62">
        <v>38478</v>
      </c>
      <c r="J112" s="62">
        <v>0</v>
      </c>
      <c r="K112" s="62">
        <v>0</v>
      </c>
      <c r="L112" s="62">
        <v>26</v>
      </c>
      <c r="M112" s="62">
        <v>0</v>
      </c>
      <c r="N112" s="62">
        <v>26</v>
      </c>
      <c r="O112" s="62">
        <v>0</v>
      </c>
      <c r="P112" s="62">
        <v>0</v>
      </c>
      <c r="Q112" s="62">
        <v>0</v>
      </c>
      <c r="R112" s="61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</row>
    <row r="113" spans="1:24" ht="15.75" x14ac:dyDescent="0.25">
      <c r="A113" s="3" t="s">
        <v>47</v>
      </c>
      <c r="B113" s="73" t="s">
        <v>14</v>
      </c>
      <c r="C113" s="62">
        <v>1</v>
      </c>
      <c r="D113" s="62" t="s">
        <v>75</v>
      </c>
      <c r="E113" s="62" t="s">
        <v>75</v>
      </c>
      <c r="F113" s="62" t="s">
        <v>75</v>
      </c>
      <c r="G113" s="62">
        <v>0</v>
      </c>
      <c r="H113" s="62" t="s">
        <v>75</v>
      </c>
      <c r="I113" s="62" t="s">
        <v>75</v>
      </c>
      <c r="J113" s="62" t="s">
        <v>75</v>
      </c>
      <c r="K113" s="62" t="s">
        <v>75</v>
      </c>
      <c r="L113" s="62">
        <v>0</v>
      </c>
      <c r="M113" s="62" t="s">
        <v>75</v>
      </c>
      <c r="N113" s="62" t="s">
        <v>75</v>
      </c>
      <c r="O113" s="62" t="s">
        <v>75</v>
      </c>
      <c r="P113" s="62" t="s">
        <v>75</v>
      </c>
      <c r="Q113" s="62" t="s">
        <v>75</v>
      </c>
      <c r="R113" s="61">
        <v>0</v>
      </c>
      <c r="S113" s="62" t="s">
        <v>75</v>
      </c>
      <c r="T113" s="62" t="s">
        <v>75</v>
      </c>
      <c r="U113" s="62" t="s">
        <v>75</v>
      </c>
      <c r="V113" s="62" t="s">
        <v>75</v>
      </c>
      <c r="W113" s="62" t="s">
        <v>75</v>
      </c>
      <c r="X113" s="62" t="s">
        <v>75</v>
      </c>
    </row>
    <row r="114" spans="1:24" ht="15.75" x14ac:dyDescent="0.25">
      <c r="A114" s="3" t="s">
        <v>47</v>
      </c>
      <c r="B114" s="73" t="s">
        <v>3</v>
      </c>
      <c r="C114" s="62">
        <v>2</v>
      </c>
      <c r="D114" s="62" t="s">
        <v>75</v>
      </c>
      <c r="E114" s="62" t="s">
        <v>75</v>
      </c>
      <c r="F114" s="62" t="s">
        <v>75</v>
      </c>
      <c r="G114" s="62">
        <v>0</v>
      </c>
      <c r="H114" s="62" t="s">
        <v>75</v>
      </c>
      <c r="I114" s="62" t="s">
        <v>75</v>
      </c>
      <c r="J114" s="62" t="s">
        <v>75</v>
      </c>
      <c r="K114" s="62" t="s">
        <v>75</v>
      </c>
      <c r="L114" s="62">
        <v>0</v>
      </c>
      <c r="M114" s="62" t="s">
        <v>75</v>
      </c>
      <c r="N114" s="62" t="s">
        <v>75</v>
      </c>
      <c r="O114" s="62" t="s">
        <v>75</v>
      </c>
      <c r="P114" s="62" t="s">
        <v>75</v>
      </c>
      <c r="Q114" s="62" t="s">
        <v>75</v>
      </c>
      <c r="R114" s="61">
        <v>0</v>
      </c>
      <c r="S114" s="62" t="s">
        <v>75</v>
      </c>
      <c r="T114" s="62" t="s">
        <v>75</v>
      </c>
      <c r="U114" s="62" t="s">
        <v>75</v>
      </c>
      <c r="V114" s="62" t="s">
        <v>75</v>
      </c>
      <c r="W114" s="62" t="s">
        <v>75</v>
      </c>
      <c r="X114" s="62" t="s">
        <v>75</v>
      </c>
    </row>
    <row r="115" spans="1:24" ht="15.75" x14ac:dyDescent="0.25">
      <c r="A115" s="3" t="s">
        <v>47</v>
      </c>
      <c r="B115" s="73" t="s">
        <v>4</v>
      </c>
      <c r="C115" s="62">
        <v>17</v>
      </c>
      <c r="D115" s="62">
        <v>8494902</v>
      </c>
      <c r="E115" s="62">
        <v>1157837</v>
      </c>
      <c r="F115" s="62">
        <v>3308</v>
      </c>
      <c r="G115" s="62">
        <v>314564</v>
      </c>
      <c r="H115" s="62">
        <v>496</v>
      </c>
      <c r="I115" s="62">
        <v>314068</v>
      </c>
      <c r="J115" s="62">
        <v>0</v>
      </c>
      <c r="K115" s="62">
        <v>0</v>
      </c>
      <c r="L115" s="62">
        <v>7022501</v>
      </c>
      <c r="M115" s="62">
        <v>0</v>
      </c>
      <c r="N115" s="62">
        <v>125102</v>
      </c>
      <c r="O115" s="62">
        <v>82877</v>
      </c>
      <c r="P115" s="62">
        <v>6814522</v>
      </c>
      <c r="Q115" s="62">
        <v>0</v>
      </c>
      <c r="R115" s="61">
        <v>5490421</v>
      </c>
      <c r="S115" s="62">
        <v>2083589</v>
      </c>
      <c r="T115" s="62">
        <v>0</v>
      </c>
      <c r="U115" s="62">
        <v>0</v>
      </c>
      <c r="V115" s="62">
        <v>1860</v>
      </c>
      <c r="W115" s="62">
        <v>0</v>
      </c>
      <c r="X115" s="62">
        <v>3404972</v>
      </c>
    </row>
    <row r="116" spans="1:24" ht="15.75" x14ac:dyDescent="0.25">
      <c r="A116" s="3" t="s">
        <v>47</v>
      </c>
      <c r="B116" s="73" t="s">
        <v>5</v>
      </c>
      <c r="C116" s="62">
        <v>22</v>
      </c>
      <c r="D116" s="62">
        <v>151204</v>
      </c>
      <c r="E116" s="62">
        <v>94399</v>
      </c>
      <c r="F116" s="62">
        <v>81834</v>
      </c>
      <c r="G116" s="62">
        <v>37241</v>
      </c>
      <c r="H116" s="62">
        <v>5336</v>
      </c>
      <c r="I116" s="62">
        <v>31905</v>
      </c>
      <c r="J116" s="62">
        <v>0</v>
      </c>
      <c r="K116" s="62">
        <v>0</v>
      </c>
      <c r="L116" s="62">
        <v>19564</v>
      </c>
      <c r="M116" s="62">
        <v>0</v>
      </c>
      <c r="N116" s="62">
        <v>19399</v>
      </c>
      <c r="O116" s="62">
        <v>165</v>
      </c>
      <c r="P116" s="62">
        <v>0</v>
      </c>
      <c r="Q116" s="62">
        <v>0</v>
      </c>
      <c r="R116" s="61">
        <v>262</v>
      </c>
      <c r="S116" s="62">
        <v>0</v>
      </c>
      <c r="T116" s="62">
        <v>0</v>
      </c>
      <c r="U116" s="62">
        <v>201</v>
      </c>
      <c r="V116" s="62">
        <v>0</v>
      </c>
      <c r="W116" s="62">
        <v>61</v>
      </c>
      <c r="X116" s="62">
        <v>0</v>
      </c>
    </row>
    <row r="117" spans="1:24" ht="15.75" x14ac:dyDescent="0.25">
      <c r="A117" s="3" t="s">
        <v>47</v>
      </c>
      <c r="B117" s="73" t="s">
        <v>10</v>
      </c>
      <c r="C117" s="62">
        <v>3</v>
      </c>
      <c r="D117" s="62">
        <v>1413</v>
      </c>
      <c r="E117" s="62">
        <v>1413</v>
      </c>
      <c r="F117" s="62">
        <v>1259</v>
      </c>
      <c r="G117" s="62">
        <v>0</v>
      </c>
      <c r="H117" s="62" t="s">
        <v>9</v>
      </c>
      <c r="I117" s="62" t="s">
        <v>9</v>
      </c>
      <c r="J117" s="62" t="s">
        <v>9</v>
      </c>
      <c r="K117" s="62" t="s">
        <v>9</v>
      </c>
      <c r="L117" s="62">
        <v>0</v>
      </c>
      <c r="M117" s="62" t="s">
        <v>9</v>
      </c>
      <c r="N117" s="62" t="s">
        <v>9</v>
      </c>
      <c r="O117" s="62" t="s">
        <v>9</v>
      </c>
      <c r="P117" s="62" t="s">
        <v>9</v>
      </c>
      <c r="Q117" s="62" t="s">
        <v>9</v>
      </c>
      <c r="R117" s="61">
        <v>0</v>
      </c>
      <c r="S117" s="62" t="s">
        <v>9</v>
      </c>
      <c r="T117" s="62" t="s">
        <v>9</v>
      </c>
      <c r="U117" s="62" t="s">
        <v>9</v>
      </c>
      <c r="V117" s="62" t="s">
        <v>9</v>
      </c>
      <c r="W117" s="62" t="s">
        <v>9</v>
      </c>
      <c r="X117" s="62" t="s">
        <v>9</v>
      </c>
    </row>
    <row r="118" spans="1:24" ht="15.75" x14ac:dyDescent="0.25">
      <c r="A118" s="3" t="s">
        <v>47</v>
      </c>
      <c r="B118" s="73" t="s">
        <v>11</v>
      </c>
      <c r="C118" s="62" t="s">
        <v>75</v>
      </c>
      <c r="D118" s="62" t="s">
        <v>75</v>
      </c>
      <c r="E118" s="62" t="s">
        <v>75</v>
      </c>
      <c r="F118" s="62" t="s">
        <v>75</v>
      </c>
      <c r="G118" s="62">
        <v>0</v>
      </c>
      <c r="H118" s="62" t="s">
        <v>75</v>
      </c>
      <c r="I118" s="62" t="s">
        <v>75</v>
      </c>
      <c r="J118" s="62" t="s">
        <v>75</v>
      </c>
      <c r="K118" s="62" t="s">
        <v>75</v>
      </c>
      <c r="L118" s="62">
        <v>0</v>
      </c>
      <c r="M118" s="62" t="s">
        <v>75</v>
      </c>
      <c r="N118" s="62" t="s">
        <v>75</v>
      </c>
      <c r="O118" s="62" t="s">
        <v>75</v>
      </c>
      <c r="P118" s="62" t="s">
        <v>75</v>
      </c>
      <c r="Q118" s="62" t="s">
        <v>75</v>
      </c>
      <c r="R118" s="61">
        <v>0</v>
      </c>
      <c r="S118" s="62" t="s">
        <v>75</v>
      </c>
      <c r="T118" s="62" t="s">
        <v>75</v>
      </c>
      <c r="U118" s="62" t="s">
        <v>75</v>
      </c>
      <c r="V118" s="62" t="s">
        <v>75</v>
      </c>
      <c r="W118" s="62" t="s">
        <v>75</v>
      </c>
      <c r="X118" s="62" t="s">
        <v>75</v>
      </c>
    </row>
    <row r="119" spans="1:24" ht="15.75" x14ac:dyDescent="0.25">
      <c r="A119" s="3" t="s">
        <v>47</v>
      </c>
      <c r="B119" s="73" t="s">
        <v>6</v>
      </c>
      <c r="C119" s="62">
        <v>23</v>
      </c>
      <c r="D119" s="62">
        <v>124544</v>
      </c>
      <c r="E119" s="62">
        <v>92604</v>
      </c>
      <c r="F119" s="62">
        <v>141525</v>
      </c>
      <c r="G119" s="62">
        <v>20016</v>
      </c>
      <c r="H119" s="62">
        <v>860</v>
      </c>
      <c r="I119" s="62">
        <v>19156</v>
      </c>
      <c r="J119" s="62">
        <v>0</v>
      </c>
      <c r="K119" s="62">
        <v>0</v>
      </c>
      <c r="L119" s="62">
        <v>11924</v>
      </c>
      <c r="M119" s="62">
        <v>0</v>
      </c>
      <c r="N119" s="62">
        <v>11792</v>
      </c>
      <c r="O119" s="62">
        <v>132</v>
      </c>
      <c r="P119" s="62">
        <v>0</v>
      </c>
      <c r="Q119" s="62">
        <v>0</v>
      </c>
      <c r="R119" s="61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</row>
    <row r="120" spans="1:24" ht="15.75" x14ac:dyDescent="0.25">
      <c r="A120" s="3" t="s">
        <v>47</v>
      </c>
      <c r="B120" s="73" t="s">
        <v>7</v>
      </c>
      <c r="C120" s="62">
        <v>3</v>
      </c>
      <c r="D120" s="62">
        <v>5818</v>
      </c>
      <c r="E120" s="62">
        <v>4007</v>
      </c>
      <c r="F120" s="62">
        <v>5179</v>
      </c>
      <c r="G120" s="62">
        <v>0</v>
      </c>
      <c r="H120" s="62" t="s">
        <v>9</v>
      </c>
      <c r="I120" s="62" t="s">
        <v>9</v>
      </c>
      <c r="J120" s="62" t="s">
        <v>9</v>
      </c>
      <c r="K120" s="62" t="s">
        <v>9</v>
      </c>
      <c r="L120" s="62">
        <v>1811</v>
      </c>
      <c r="M120" s="62" t="s">
        <v>9</v>
      </c>
      <c r="N120" s="62">
        <v>1811</v>
      </c>
      <c r="O120" s="62" t="s">
        <v>9</v>
      </c>
      <c r="P120" s="62" t="s">
        <v>9</v>
      </c>
      <c r="Q120" s="62" t="s">
        <v>9</v>
      </c>
      <c r="R120" s="61">
        <v>0</v>
      </c>
      <c r="S120" s="62" t="s">
        <v>9</v>
      </c>
      <c r="T120" s="62" t="s">
        <v>9</v>
      </c>
      <c r="U120" s="62" t="s">
        <v>9</v>
      </c>
      <c r="V120" s="62" t="s">
        <v>9</v>
      </c>
      <c r="W120" s="62" t="s">
        <v>9</v>
      </c>
      <c r="X120" s="62" t="s">
        <v>9</v>
      </c>
    </row>
    <row r="121" spans="1:24" ht="15.75" x14ac:dyDescent="0.25">
      <c r="A121" s="3" t="s">
        <v>47</v>
      </c>
      <c r="B121" s="73" t="s">
        <v>8</v>
      </c>
      <c r="C121" s="62">
        <v>14</v>
      </c>
      <c r="D121" s="62">
        <v>3537</v>
      </c>
      <c r="E121" s="62">
        <v>3178</v>
      </c>
      <c r="F121" s="62">
        <v>8292</v>
      </c>
      <c r="G121" s="62">
        <v>359</v>
      </c>
      <c r="H121" s="62">
        <v>0</v>
      </c>
      <c r="I121" s="62">
        <v>359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1">
        <v>0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</row>
    <row r="122" spans="1:24" ht="15.75" x14ac:dyDescent="0.25">
      <c r="A122" s="56" t="s">
        <v>47</v>
      </c>
      <c r="B122" s="56" t="s">
        <v>36</v>
      </c>
      <c r="C122" s="81">
        <v>121</v>
      </c>
      <c r="D122" s="81">
        <v>10629689</v>
      </c>
      <c r="E122" s="59">
        <v>1972403</v>
      </c>
      <c r="F122" s="81">
        <v>290271</v>
      </c>
      <c r="G122" s="81">
        <v>1571454</v>
      </c>
      <c r="H122" s="59">
        <v>8284</v>
      </c>
      <c r="I122" s="59">
        <v>1518651</v>
      </c>
      <c r="J122" s="59">
        <v>0</v>
      </c>
      <c r="K122" s="59">
        <v>44519</v>
      </c>
      <c r="L122" s="81">
        <v>7085832</v>
      </c>
      <c r="M122" s="59">
        <v>0</v>
      </c>
      <c r="N122" s="82">
        <v>188092</v>
      </c>
      <c r="O122" s="82">
        <v>83175</v>
      </c>
      <c r="P122" s="81">
        <v>6814522</v>
      </c>
      <c r="Q122" s="82">
        <v>43</v>
      </c>
      <c r="R122" s="81">
        <v>5490683</v>
      </c>
      <c r="S122" s="82">
        <v>2083589</v>
      </c>
      <c r="T122" s="81">
        <v>0</v>
      </c>
      <c r="U122" s="82">
        <v>201</v>
      </c>
      <c r="V122" s="82">
        <v>1860</v>
      </c>
      <c r="W122" s="82">
        <v>61</v>
      </c>
      <c r="X122" s="82">
        <v>3404972</v>
      </c>
    </row>
    <row r="123" spans="1:24" ht="15.75" x14ac:dyDescent="0.25">
      <c r="A123" s="115" t="s">
        <v>77</v>
      </c>
      <c r="B123" s="111"/>
      <c r="C123" s="112"/>
      <c r="D123" s="112"/>
      <c r="E123" s="113"/>
      <c r="F123" s="112"/>
      <c r="G123" s="112"/>
      <c r="H123" s="113"/>
      <c r="I123" s="113"/>
      <c r="J123" s="113"/>
      <c r="K123" s="113"/>
      <c r="L123" s="112"/>
      <c r="M123" s="113"/>
      <c r="N123" s="114"/>
      <c r="O123" s="114"/>
      <c r="P123" s="112"/>
      <c r="Q123" s="114"/>
      <c r="R123" s="112"/>
      <c r="S123" s="114"/>
      <c r="T123" s="112"/>
      <c r="U123" s="114"/>
      <c r="V123" s="114"/>
      <c r="W123" s="114"/>
      <c r="X123" s="114"/>
    </row>
    <row r="124" spans="1:24" x14ac:dyDescent="0.25">
      <c r="A124" s="84"/>
      <c r="B124" s="85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7"/>
    </row>
    <row r="125" spans="1:24" ht="15.75" x14ac:dyDescent="0.25">
      <c r="A125" s="88" t="s">
        <v>49</v>
      </c>
      <c r="B125" s="89"/>
      <c r="C125" s="90"/>
      <c r="D125" s="90">
        <f>W125</f>
        <v>9996.6785142857207</v>
      </c>
      <c r="E125" s="90">
        <v>0</v>
      </c>
      <c r="F125" s="90">
        <v>0</v>
      </c>
      <c r="G125" s="90"/>
      <c r="H125" s="90"/>
      <c r="I125" s="90"/>
      <c r="J125" s="90"/>
      <c r="K125" s="90"/>
      <c r="L125" s="90"/>
      <c r="M125" s="90"/>
      <c r="N125" s="90">
        <v>0</v>
      </c>
      <c r="O125" s="90">
        <v>0</v>
      </c>
      <c r="P125" s="90"/>
      <c r="Q125" s="90">
        <v>0</v>
      </c>
      <c r="R125" s="90"/>
      <c r="S125" s="90">
        <v>0</v>
      </c>
      <c r="T125" s="90"/>
      <c r="U125" s="90">
        <v>0</v>
      </c>
      <c r="V125" s="90">
        <v>0</v>
      </c>
      <c r="W125" s="90">
        <f>9.99667851428572*1000</f>
        <v>9996.6785142857207</v>
      </c>
      <c r="X125" s="91">
        <v>0</v>
      </c>
    </row>
    <row r="126" spans="1:24" ht="15.75" x14ac:dyDescent="0.25">
      <c r="A126" s="92" t="s">
        <v>49</v>
      </c>
      <c r="B126" s="93" t="s">
        <v>36</v>
      </c>
      <c r="C126" s="94"/>
      <c r="D126" s="95">
        <f>D125</f>
        <v>9996.6785142857207</v>
      </c>
      <c r="E126" s="95">
        <v>0</v>
      </c>
      <c r="F126" s="95">
        <v>0</v>
      </c>
      <c r="G126" s="94"/>
      <c r="H126" s="94"/>
      <c r="I126" s="94"/>
      <c r="J126" s="94"/>
      <c r="K126" s="94"/>
      <c r="L126" s="94"/>
      <c r="M126" s="94"/>
      <c r="N126" s="69">
        <v>0</v>
      </c>
      <c r="O126" s="69">
        <v>0</v>
      </c>
      <c r="P126" s="66"/>
      <c r="Q126" s="69">
        <v>0</v>
      </c>
      <c r="R126" s="66"/>
      <c r="S126" s="69">
        <v>0</v>
      </c>
      <c r="T126" s="66"/>
      <c r="U126" s="69">
        <v>0</v>
      </c>
      <c r="V126" s="69">
        <v>0</v>
      </c>
      <c r="W126" s="69">
        <f>SUM(W125)</f>
        <v>9996.6785142857207</v>
      </c>
      <c r="X126" s="69">
        <v>0</v>
      </c>
    </row>
    <row r="127" spans="1:24" x14ac:dyDescent="0.25">
      <c r="A127" s="1" t="s">
        <v>50</v>
      </c>
      <c r="B127" s="85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7"/>
    </row>
    <row r="128" spans="1:24" x14ac:dyDescent="0.25">
      <c r="A128" s="84"/>
      <c r="B128" s="85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7"/>
    </row>
    <row r="129" spans="1:24" ht="15.75" x14ac:dyDescent="0.25">
      <c r="A129" s="98"/>
      <c r="B129" s="99"/>
      <c r="C129" s="99"/>
      <c r="D129" s="100"/>
      <c r="E129" s="100"/>
      <c r="F129" s="100"/>
      <c r="G129" s="100"/>
      <c r="H129" s="101"/>
      <c r="I129" s="101"/>
      <c r="J129" s="101"/>
      <c r="K129" s="101"/>
      <c r="L129" s="100"/>
      <c r="M129" s="101"/>
      <c r="N129" s="101"/>
      <c r="O129" s="101"/>
      <c r="P129" s="101"/>
      <c r="Q129" s="101"/>
      <c r="R129" s="100"/>
      <c r="S129" s="101"/>
      <c r="T129" s="101"/>
      <c r="U129" s="101"/>
      <c r="V129" s="101"/>
      <c r="W129" s="101"/>
      <c r="X129" s="87"/>
    </row>
    <row r="130" spans="1:24" x14ac:dyDescent="0.25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</row>
    <row r="131" spans="1:24" x14ac:dyDescent="0.25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</row>
    <row r="132" spans="1:24" x14ac:dyDescent="0.25">
      <c r="A132" s="102"/>
      <c r="B132" s="103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87"/>
    </row>
    <row r="133" spans="1:24" x14ac:dyDescent="0.25">
      <c r="A133" s="102"/>
      <c r="B133" s="103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87"/>
    </row>
    <row r="134" spans="1:24" x14ac:dyDescent="0.25">
      <c r="A134" s="102"/>
      <c r="B134" s="103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87"/>
    </row>
    <row r="135" spans="1:24" x14ac:dyDescent="0.25">
      <c r="A135" s="102"/>
      <c r="B135" s="103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87"/>
    </row>
    <row r="136" spans="1:24" x14ac:dyDescent="0.25">
      <c r="A136" s="102"/>
      <c r="B136" s="103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87"/>
    </row>
    <row r="137" spans="1:24" x14ac:dyDescent="0.25">
      <c r="A137" s="102"/>
      <c r="B137" s="103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87"/>
    </row>
    <row r="138" spans="1:24" x14ac:dyDescent="0.25">
      <c r="A138" s="102"/>
      <c r="B138" s="103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87"/>
    </row>
    <row r="139" spans="1:24" x14ac:dyDescent="0.25">
      <c r="A139" s="102"/>
      <c r="B139" s="103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87"/>
    </row>
    <row r="140" spans="1:24" x14ac:dyDescent="0.25">
      <c r="A140" s="102"/>
      <c r="B140" s="103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87"/>
    </row>
    <row r="141" spans="1:24" x14ac:dyDescent="0.25">
      <c r="A141" s="102"/>
      <c r="B141" s="103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87"/>
    </row>
    <row r="142" spans="1:24" x14ac:dyDescent="0.25">
      <c r="A142" s="102"/>
      <c r="B142" s="103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87"/>
    </row>
    <row r="143" spans="1:24" x14ac:dyDescent="0.25">
      <c r="A143" s="102"/>
      <c r="B143" s="103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87"/>
    </row>
    <row r="144" spans="1:24" x14ac:dyDescent="0.25">
      <c r="A144" s="102"/>
      <c r="B144" s="103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87"/>
    </row>
    <row r="145" spans="1:24" ht="15.75" x14ac:dyDescent="0.25">
      <c r="A145" s="106"/>
      <c r="B145" s="107"/>
      <c r="C145" s="107"/>
      <c r="D145" s="108"/>
      <c r="E145" s="108"/>
      <c r="F145" s="108"/>
      <c r="G145" s="108"/>
      <c r="H145" s="109"/>
      <c r="I145" s="109"/>
      <c r="J145" s="109"/>
      <c r="K145" s="109"/>
      <c r="L145" s="108"/>
      <c r="M145" s="109"/>
      <c r="N145" s="109"/>
      <c r="O145" s="109"/>
      <c r="P145" s="109"/>
      <c r="Q145" s="109"/>
      <c r="R145" s="108"/>
      <c r="S145" s="109"/>
      <c r="T145" s="109"/>
      <c r="U145" s="109"/>
      <c r="V145" s="109"/>
      <c r="W145" s="109"/>
      <c r="X145" s="87"/>
    </row>
    <row r="146" spans="1:24" x14ac:dyDescent="0.2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</row>
    <row r="149" spans="1:24" x14ac:dyDescent="0.25">
      <c r="W149" s="110"/>
    </row>
    <row r="150" spans="1:24" x14ac:dyDescent="0.25">
      <c r="W150" s="11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50"/>
  <sheetViews>
    <sheetView topLeftCell="C46" zoomScale="70" zoomScaleNormal="70" workbookViewId="0">
      <selection activeCell="S76" sqref="S76:T76"/>
    </sheetView>
  </sheetViews>
  <sheetFormatPr defaultRowHeight="15" x14ac:dyDescent="0.25"/>
  <cols>
    <col min="1" max="1" width="23.140625" style="1" customWidth="1"/>
    <col min="2" max="2" width="36.140625" customWidth="1"/>
    <col min="3" max="3" width="19.85546875" style="1" customWidth="1"/>
    <col min="4" max="4" width="20.5703125" style="1" bestFit="1" customWidth="1"/>
    <col min="5" max="5" width="12.5703125" style="1" bestFit="1" customWidth="1"/>
    <col min="6" max="6" width="18.7109375" style="1" bestFit="1" customWidth="1"/>
    <col min="7" max="7" width="19.28515625" customWidth="1"/>
    <col min="8" max="8" width="10.42578125" customWidth="1"/>
    <col min="9" max="9" width="15.140625" customWidth="1"/>
    <col min="10" max="10" width="12.140625" customWidth="1"/>
    <col min="11" max="11" width="12.7109375" customWidth="1"/>
    <col min="12" max="12" width="26" customWidth="1"/>
    <col min="13" max="13" width="18.28515625" customWidth="1"/>
    <col min="14" max="14" width="16.28515625" bestFit="1" customWidth="1"/>
    <col min="15" max="15" width="12.85546875" bestFit="1" customWidth="1"/>
    <col min="16" max="16" width="11.85546875" customWidth="1"/>
    <col min="17" max="17" width="14.7109375" bestFit="1" customWidth="1"/>
    <col min="18" max="18" width="20.28515625" customWidth="1"/>
    <col min="19" max="19" width="13.7109375" bestFit="1" customWidth="1"/>
    <col min="20" max="20" width="11" customWidth="1"/>
    <col min="21" max="21" width="15.42578125" bestFit="1" customWidth="1"/>
    <col min="22" max="22" width="16.140625" bestFit="1" customWidth="1"/>
    <col min="23" max="23" width="12.5703125" bestFit="1" customWidth="1"/>
  </cols>
  <sheetData>
    <row r="1" spans="1:53" s="1" customFormat="1" ht="26.25" x14ac:dyDescent="0.4">
      <c r="A1" s="13" t="s">
        <v>100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s="1" customFormat="1" x14ac:dyDescent="0.25"/>
    <row r="3" spans="1:53" s="1" customFormat="1" ht="15.75" x14ac:dyDescent="0.25">
      <c r="A3" s="15" t="s">
        <v>53</v>
      </c>
    </row>
    <row r="4" spans="1:53" s="1" customFormat="1" x14ac:dyDescent="0.25"/>
    <row r="5" spans="1:53" s="1" customFormat="1" x14ac:dyDescent="0.25">
      <c r="A5" s="2"/>
      <c r="B5" s="4"/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0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</row>
    <row r="6" spans="1:53" s="1" customFormat="1" x14ac:dyDescent="0.25">
      <c r="A6" s="2" t="s">
        <v>39</v>
      </c>
      <c r="B6" s="4" t="s">
        <v>12</v>
      </c>
      <c r="C6" s="6" t="s">
        <v>15</v>
      </c>
      <c r="D6" s="6" t="str">
        <f>IF((IFERROR(E6*1,0)+IFERROR(F6*1,0)+IFERROR(G6*1,0)+IFERROR(L6*1,0)+IFERROR(R6*1,0))&lt;&gt;0,IFERROR(E6*1,0)+IFERROR(F6*1,0)+IFERROR(G6*1,0)+IFERROR(L6*1,0)+IFERROR(R6*1,0),"..")</f>
        <v>..</v>
      </c>
      <c r="E6" s="6" t="s">
        <v>15</v>
      </c>
      <c r="F6" s="6" t="s">
        <v>15</v>
      </c>
      <c r="G6" s="6" t="str">
        <f>IF((IFERROR(H6*1,0)+IFERROR(I6*1,0)+IFERROR(J6*1,0)+IFERROR(K6*1,0))&lt;&gt;0,IFERROR(H6*1,0)+IFERROR(I6*1,0)+IFERROR(J6*1,0)+IFERROR(K6*1,0),"..")</f>
        <v>..</v>
      </c>
      <c r="H6" s="6" t="s">
        <v>15</v>
      </c>
      <c r="I6" s="6" t="s">
        <v>15</v>
      </c>
      <c r="J6" s="6" t="s">
        <v>15</v>
      </c>
      <c r="K6" s="6" t="s">
        <v>15</v>
      </c>
      <c r="L6" s="6" t="str">
        <f>IF((IFERROR(M6*1,0)+IFERROR(N6*1,0)+IFERROR(O6*1,0)+IFERROR(P6*1,0)+IFERROR(Q6*1,0))&lt;&gt;0,IFERROR(M6*1,0)+IFERROR(N6*1,0)+IFERROR(O6*1,0)+IFERROR(P6*1,0)+IFERROR(Q6*1,0),"..")</f>
        <v>..</v>
      </c>
      <c r="M6" s="6" t="s">
        <v>15</v>
      </c>
      <c r="N6" s="6" t="s">
        <v>15</v>
      </c>
      <c r="O6" s="6" t="s">
        <v>15</v>
      </c>
      <c r="P6" s="6" t="s">
        <v>15</v>
      </c>
      <c r="Q6" s="6" t="s">
        <v>15</v>
      </c>
      <c r="R6" s="6" t="str">
        <f>IF((IFERROR(S6*1,0)+IFERROR(T6*1,0)+IFERROR(U6*1,0)+IFERROR(V6*1,0)+IFERROR(W6*1,0))&lt;&gt;0,IFERROR(S6*1,0)+IFERROR(T6*1,0)+IFERROR(U6*1,0)+IFERROR(V6*1,0)+IFERROR(W6*1,0),"..")</f>
        <v>..</v>
      </c>
      <c r="S6" s="6" t="s">
        <v>15</v>
      </c>
      <c r="T6" s="6" t="s">
        <v>15</v>
      </c>
      <c r="U6" s="6" t="s">
        <v>15</v>
      </c>
      <c r="V6" s="6" t="s">
        <v>15</v>
      </c>
      <c r="W6" s="6" t="s">
        <v>15</v>
      </c>
    </row>
    <row r="7" spans="1:53" s="1" customFormat="1" x14ac:dyDescent="0.25">
      <c r="A7" s="3" t="s">
        <v>39</v>
      </c>
      <c r="B7" s="7" t="s">
        <v>1</v>
      </c>
      <c r="C7" s="8" t="s">
        <v>15</v>
      </c>
      <c r="D7" s="8" t="str">
        <f t="shared" ref="D7:D15" si="0">IF((IFERROR(E7*1,0)+IFERROR(F7*1,0)+IFERROR(G7*1,0)+IFERROR(L7*1,0)+IFERROR(R7*1,0))&lt;&gt;0,IFERROR(E7*1,0)+IFERROR(F7*1,0)+IFERROR(G7*1,0)+IFERROR(L7*1,0)+IFERROR(R7*1,0),"..")</f>
        <v>..</v>
      </c>
      <c r="E7" s="8" t="s">
        <v>15</v>
      </c>
      <c r="F7" s="8" t="s">
        <v>15</v>
      </c>
      <c r="G7" s="8" t="str">
        <f t="shared" ref="G7:G15" si="1">IF((IFERROR(H7*1,0)+IFERROR(I7*1,0)+IFERROR(J7*1,0)+IFERROR(K7*1,0))&lt;&gt;0,IFERROR(H7*1,0)+IFERROR(I7*1,0)+IFERROR(J7*1,0)+IFERROR(K7*1,0),"..")</f>
        <v>..</v>
      </c>
      <c r="H7" s="8" t="s">
        <v>15</v>
      </c>
      <c r="I7" s="8" t="s">
        <v>15</v>
      </c>
      <c r="J7" s="8" t="s">
        <v>15</v>
      </c>
      <c r="K7" s="8" t="s">
        <v>15</v>
      </c>
      <c r="L7" s="8" t="str">
        <f t="shared" ref="L7:L15" si="2">IF((IFERROR(M7*1,0)+IFERROR(N7*1,0)+IFERROR(O7*1,0)+IFERROR(P7*1,0)+IFERROR(Q7*1,0))&lt;&gt;0,IFERROR(M7*1,0)+IFERROR(N7*1,0)+IFERROR(O7*1,0)+IFERROR(P7*1,0)+IFERROR(Q7*1,0),"..")</f>
        <v>..</v>
      </c>
      <c r="M7" s="8" t="s">
        <v>15</v>
      </c>
      <c r="N7" s="8" t="s">
        <v>15</v>
      </c>
      <c r="O7" s="8" t="s">
        <v>15</v>
      </c>
      <c r="P7" s="8" t="s">
        <v>15</v>
      </c>
      <c r="Q7" s="8" t="s">
        <v>15</v>
      </c>
      <c r="R7" s="8" t="str">
        <f t="shared" ref="R7:R15" si="3">IF((IFERROR(S7*1,0)+IFERROR(T7*1,0)+IFERROR(U7*1,0)+IFERROR(V7*1,0)+IFERROR(W7*1,0))&lt;&gt;0,IFERROR(S7*1,0)+IFERROR(T7*1,0)+IFERROR(U7*1,0)+IFERROR(V7*1,0)+IFERROR(W7*1,0),"..")</f>
        <v>..</v>
      </c>
      <c r="S7" s="8" t="s">
        <v>15</v>
      </c>
      <c r="T7" s="8" t="s">
        <v>15</v>
      </c>
      <c r="U7" s="8" t="s">
        <v>15</v>
      </c>
      <c r="V7" s="8" t="s">
        <v>15</v>
      </c>
      <c r="W7" s="8" t="s">
        <v>15</v>
      </c>
    </row>
    <row r="8" spans="1:53" s="1" customFormat="1" x14ac:dyDescent="0.25">
      <c r="A8" s="3" t="s">
        <v>39</v>
      </c>
      <c r="B8" s="7" t="s">
        <v>2</v>
      </c>
      <c r="C8" s="8">
        <v>3</v>
      </c>
      <c r="D8" s="8">
        <f t="shared" si="0"/>
        <v>9748</v>
      </c>
      <c r="E8" s="8">
        <v>4876</v>
      </c>
      <c r="F8" s="8" t="s">
        <v>9</v>
      </c>
      <c r="G8" s="8">
        <f t="shared" si="1"/>
        <v>1562</v>
      </c>
      <c r="H8" s="8" t="s">
        <v>9</v>
      </c>
      <c r="I8" s="8">
        <v>1562</v>
      </c>
      <c r="J8" s="8" t="s">
        <v>9</v>
      </c>
      <c r="K8" s="8" t="s">
        <v>9</v>
      </c>
      <c r="L8" s="8">
        <f t="shared" si="2"/>
        <v>405</v>
      </c>
      <c r="M8" s="8" t="s">
        <v>9</v>
      </c>
      <c r="N8" s="8">
        <v>405</v>
      </c>
      <c r="O8" s="8" t="s">
        <v>9</v>
      </c>
      <c r="P8" s="8" t="s">
        <v>9</v>
      </c>
      <c r="Q8" s="8" t="s">
        <v>9</v>
      </c>
      <c r="R8" s="8">
        <f t="shared" si="3"/>
        <v>2905</v>
      </c>
      <c r="S8" s="8" t="s">
        <v>9</v>
      </c>
      <c r="T8" s="8" t="s">
        <v>9</v>
      </c>
      <c r="U8" s="8">
        <v>2905</v>
      </c>
      <c r="V8" s="8" t="s">
        <v>9</v>
      </c>
      <c r="W8" s="8" t="s">
        <v>9</v>
      </c>
    </row>
    <row r="9" spans="1:53" s="1" customFormat="1" x14ac:dyDescent="0.25">
      <c r="A9" s="3" t="s">
        <v>39</v>
      </c>
      <c r="B9" s="7" t="s">
        <v>3</v>
      </c>
      <c r="C9" s="8" t="s">
        <v>15</v>
      </c>
      <c r="D9" s="8" t="str">
        <f t="shared" si="0"/>
        <v>..</v>
      </c>
      <c r="E9" s="8" t="s">
        <v>15</v>
      </c>
      <c r="F9" s="8" t="s">
        <v>15</v>
      </c>
      <c r="G9" s="8" t="str">
        <f t="shared" si="1"/>
        <v>..</v>
      </c>
      <c r="H9" s="8" t="s">
        <v>15</v>
      </c>
      <c r="I9" s="8" t="s">
        <v>15</v>
      </c>
      <c r="J9" s="8" t="s">
        <v>15</v>
      </c>
      <c r="K9" s="8" t="s">
        <v>15</v>
      </c>
      <c r="L9" s="8" t="str">
        <f t="shared" si="2"/>
        <v>..</v>
      </c>
      <c r="M9" s="8" t="s">
        <v>15</v>
      </c>
      <c r="N9" s="8" t="s">
        <v>15</v>
      </c>
      <c r="O9" s="8" t="s">
        <v>15</v>
      </c>
      <c r="P9" s="8" t="s">
        <v>15</v>
      </c>
      <c r="Q9" s="8" t="s">
        <v>15</v>
      </c>
      <c r="R9" s="8" t="str">
        <f t="shared" si="3"/>
        <v>..</v>
      </c>
      <c r="S9" s="8" t="s">
        <v>15</v>
      </c>
      <c r="T9" s="8" t="s">
        <v>15</v>
      </c>
      <c r="U9" s="8" t="s">
        <v>15</v>
      </c>
      <c r="V9" s="8" t="s">
        <v>15</v>
      </c>
      <c r="W9" s="8" t="s">
        <v>15</v>
      </c>
    </row>
    <row r="10" spans="1:53" s="1" customFormat="1" x14ac:dyDescent="0.25">
      <c r="A10" s="3" t="s">
        <v>39</v>
      </c>
      <c r="B10" s="7" t="s">
        <v>4</v>
      </c>
      <c r="C10" s="8">
        <v>6</v>
      </c>
      <c r="D10" s="8">
        <f t="shared" si="0"/>
        <v>146838</v>
      </c>
      <c r="E10" s="8">
        <v>28008</v>
      </c>
      <c r="F10" s="8">
        <v>686</v>
      </c>
      <c r="G10" s="8">
        <f t="shared" si="1"/>
        <v>117020</v>
      </c>
      <c r="H10" s="8">
        <v>0</v>
      </c>
      <c r="I10" s="8">
        <v>117020</v>
      </c>
      <c r="J10" s="8">
        <v>0</v>
      </c>
      <c r="K10" s="8">
        <v>0</v>
      </c>
      <c r="L10" s="8">
        <f t="shared" si="2"/>
        <v>1124</v>
      </c>
      <c r="M10" s="8">
        <v>0</v>
      </c>
      <c r="N10" s="8">
        <v>1124</v>
      </c>
      <c r="O10" s="8">
        <v>0</v>
      </c>
      <c r="P10" s="8">
        <v>0</v>
      </c>
      <c r="Q10" s="8">
        <v>0</v>
      </c>
      <c r="R10" s="8" t="str">
        <f t="shared" si="3"/>
        <v>..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</row>
    <row r="11" spans="1:53" s="1" customFormat="1" x14ac:dyDescent="0.25">
      <c r="A11" s="3" t="s">
        <v>39</v>
      </c>
      <c r="B11" s="7" t="s">
        <v>5</v>
      </c>
      <c r="C11" s="8">
        <v>8</v>
      </c>
      <c r="D11" s="8">
        <f t="shared" si="0"/>
        <v>76537</v>
      </c>
      <c r="E11" s="8">
        <v>30681</v>
      </c>
      <c r="F11" s="8">
        <v>102</v>
      </c>
      <c r="G11" s="8">
        <f t="shared" si="1"/>
        <v>42327</v>
      </c>
      <c r="H11" s="8">
        <v>460</v>
      </c>
      <c r="I11" s="8">
        <v>41867</v>
      </c>
      <c r="J11" s="8" t="s">
        <v>9</v>
      </c>
      <c r="K11" s="8" t="s">
        <v>9</v>
      </c>
      <c r="L11" s="8">
        <f t="shared" si="2"/>
        <v>854</v>
      </c>
      <c r="M11" s="8" t="s">
        <v>9</v>
      </c>
      <c r="N11" s="8" t="s">
        <v>9</v>
      </c>
      <c r="O11" s="8">
        <v>854</v>
      </c>
      <c r="P11" s="8" t="s">
        <v>9</v>
      </c>
      <c r="Q11" s="8" t="s">
        <v>9</v>
      </c>
      <c r="R11" s="8">
        <f t="shared" si="3"/>
        <v>2573</v>
      </c>
      <c r="S11" s="8" t="s">
        <v>9</v>
      </c>
      <c r="T11" s="8" t="s">
        <v>9</v>
      </c>
      <c r="U11" s="8">
        <v>2573</v>
      </c>
      <c r="V11" s="8" t="s">
        <v>9</v>
      </c>
      <c r="W11" s="8" t="s">
        <v>9</v>
      </c>
    </row>
    <row r="12" spans="1:53" s="1" customFormat="1" x14ac:dyDescent="0.25">
      <c r="A12" s="3" t="s">
        <v>39</v>
      </c>
      <c r="B12" s="7" t="s">
        <v>11</v>
      </c>
      <c r="C12" s="8">
        <v>3</v>
      </c>
      <c r="D12" s="8">
        <f t="shared" si="0"/>
        <v>8889</v>
      </c>
      <c r="E12" s="8">
        <v>4499</v>
      </c>
      <c r="F12" s="8">
        <v>2463</v>
      </c>
      <c r="G12" s="8" t="str">
        <f t="shared" si="1"/>
        <v>..</v>
      </c>
      <c r="H12" s="8" t="s">
        <v>9</v>
      </c>
      <c r="I12" s="8" t="s">
        <v>9</v>
      </c>
      <c r="J12" s="8" t="s">
        <v>9</v>
      </c>
      <c r="K12" s="8" t="s">
        <v>9</v>
      </c>
      <c r="L12" s="8">
        <f t="shared" si="2"/>
        <v>1927</v>
      </c>
      <c r="M12" s="8" t="s">
        <v>9</v>
      </c>
      <c r="N12" s="8">
        <v>268</v>
      </c>
      <c r="O12" s="8">
        <v>1659</v>
      </c>
      <c r="P12" s="8" t="s">
        <v>9</v>
      </c>
      <c r="Q12" s="8" t="s">
        <v>9</v>
      </c>
      <c r="R12" s="8" t="str">
        <f t="shared" si="3"/>
        <v>..</v>
      </c>
      <c r="S12" s="8" t="s">
        <v>9</v>
      </c>
      <c r="T12" s="8" t="s">
        <v>9</v>
      </c>
      <c r="U12" s="8" t="s">
        <v>9</v>
      </c>
      <c r="V12" s="8" t="s">
        <v>9</v>
      </c>
      <c r="W12" s="8" t="s">
        <v>9</v>
      </c>
    </row>
    <row r="13" spans="1:53" s="1" customFormat="1" x14ac:dyDescent="0.25">
      <c r="A13" s="3" t="s">
        <v>39</v>
      </c>
      <c r="B13" s="7" t="s">
        <v>6</v>
      </c>
      <c r="C13" s="8" t="s">
        <v>15</v>
      </c>
      <c r="D13" s="8" t="str">
        <f t="shared" si="0"/>
        <v>..</v>
      </c>
      <c r="E13" s="8" t="s">
        <v>15</v>
      </c>
      <c r="F13" s="8" t="s">
        <v>15</v>
      </c>
      <c r="G13" s="8" t="str">
        <f t="shared" si="1"/>
        <v>..</v>
      </c>
      <c r="H13" s="8" t="s">
        <v>15</v>
      </c>
      <c r="I13" s="8" t="s">
        <v>15</v>
      </c>
      <c r="J13" s="8" t="s">
        <v>15</v>
      </c>
      <c r="K13" s="8" t="s">
        <v>15</v>
      </c>
      <c r="L13" s="8" t="str">
        <f t="shared" si="2"/>
        <v>..</v>
      </c>
      <c r="M13" s="8" t="s">
        <v>15</v>
      </c>
      <c r="N13" s="8" t="s">
        <v>15</v>
      </c>
      <c r="O13" s="8" t="s">
        <v>15</v>
      </c>
      <c r="P13" s="8" t="s">
        <v>15</v>
      </c>
      <c r="Q13" s="8" t="s">
        <v>15</v>
      </c>
      <c r="R13" s="8" t="str">
        <f t="shared" si="3"/>
        <v>..</v>
      </c>
      <c r="S13" s="8" t="s">
        <v>15</v>
      </c>
      <c r="T13" s="8" t="s">
        <v>15</v>
      </c>
      <c r="U13" s="8" t="s">
        <v>15</v>
      </c>
      <c r="V13" s="8" t="s">
        <v>15</v>
      </c>
      <c r="W13" s="8" t="s">
        <v>15</v>
      </c>
    </row>
    <row r="14" spans="1:53" s="1" customFormat="1" x14ac:dyDescent="0.25">
      <c r="A14" s="3" t="s">
        <v>39</v>
      </c>
      <c r="B14" s="7" t="s">
        <v>7</v>
      </c>
      <c r="C14" s="8" t="s">
        <v>15</v>
      </c>
      <c r="D14" s="8" t="str">
        <f t="shared" si="0"/>
        <v>..</v>
      </c>
      <c r="E14" s="8" t="s">
        <v>15</v>
      </c>
      <c r="F14" s="8" t="s">
        <v>15</v>
      </c>
      <c r="G14" s="8" t="str">
        <f t="shared" si="1"/>
        <v>..</v>
      </c>
      <c r="H14" s="8" t="s">
        <v>15</v>
      </c>
      <c r="I14" s="8" t="s">
        <v>15</v>
      </c>
      <c r="J14" s="8" t="s">
        <v>15</v>
      </c>
      <c r="K14" s="8" t="s">
        <v>15</v>
      </c>
      <c r="L14" s="8" t="str">
        <f t="shared" si="2"/>
        <v>..</v>
      </c>
      <c r="M14" s="8" t="s">
        <v>15</v>
      </c>
      <c r="N14" s="8" t="s">
        <v>15</v>
      </c>
      <c r="O14" s="8" t="s">
        <v>15</v>
      </c>
      <c r="P14" s="8" t="s">
        <v>15</v>
      </c>
      <c r="Q14" s="8" t="s">
        <v>15</v>
      </c>
      <c r="R14" s="8" t="str">
        <f t="shared" si="3"/>
        <v>..</v>
      </c>
      <c r="S14" s="8" t="s">
        <v>15</v>
      </c>
      <c r="T14" s="8" t="s">
        <v>15</v>
      </c>
      <c r="U14" s="8" t="s">
        <v>15</v>
      </c>
      <c r="V14" s="8" t="s">
        <v>15</v>
      </c>
      <c r="W14" s="8" t="s">
        <v>15</v>
      </c>
    </row>
    <row r="15" spans="1:53" s="1" customFormat="1" x14ac:dyDescent="0.25">
      <c r="A15" s="3" t="s">
        <v>39</v>
      </c>
      <c r="B15" s="7" t="s">
        <v>8</v>
      </c>
      <c r="C15" s="8" t="s">
        <v>15</v>
      </c>
      <c r="D15" s="8" t="str">
        <f t="shared" si="0"/>
        <v>..</v>
      </c>
      <c r="E15" s="8" t="s">
        <v>15</v>
      </c>
      <c r="F15" s="8" t="s">
        <v>15</v>
      </c>
      <c r="G15" s="8" t="str">
        <f t="shared" si="1"/>
        <v>..</v>
      </c>
      <c r="H15" s="8" t="s">
        <v>15</v>
      </c>
      <c r="I15" s="8" t="s">
        <v>15</v>
      </c>
      <c r="J15" s="8" t="s">
        <v>15</v>
      </c>
      <c r="K15" s="8" t="s">
        <v>15</v>
      </c>
      <c r="L15" s="8" t="str">
        <f t="shared" si="2"/>
        <v>..</v>
      </c>
      <c r="M15" s="8" t="s">
        <v>15</v>
      </c>
      <c r="N15" s="8" t="s">
        <v>15</v>
      </c>
      <c r="O15" s="8" t="s">
        <v>15</v>
      </c>
      <c r="P15" s="8" t="s">
        <v>15</v>
      </c>
      <c r="Q15" s="8" t="s">
        <v>15</v>
      </c>
      <c r="R15" s="8" t="str">
        <f t="shared" si="3"/>
        <v>..</v>
      </c>
      <c r="S15" s="8" t="s">
        <v>15</v>
      </c>
      <c r="T15" s="8" t="s">
        <v>15</v>
      </c>
      <c r="U15" s="8" t="s">
        <v>15</v>
      </c>
      <c r="V15" s="8" t="s">
        <v>15</v>
      </c>
      <c r="W15" s="8" t="s">
        <v>15</v>
      </c>
    </row>
    <row r="16" spans="1:53" s="1" customFormat="1" ht="15.75" x14ac:dyDescent="0.25">
      <c r="A16" s="10" t="s">
        <v>39</v>
      </c>
      <c r="B16" s="11" t="s">
        <v>36</v>
      </c>
      <c r="C16" s="11">
        <v>29</v>
      </c>
      <c r="D16" s="12">
        <f>E16+F16+G16+L16+R16</f>
        <v>434629</v>
      </c>
      <c r="E16" s="12">
        <v>128484</v>
      </c>
      <c r="F16" s="12">
        <v>4613</v>
      </c>
      <c r="G16" s="12">
        <f>H16+I16+J16+K16</f>
        <v>291745</v>
      </c>
      <c r="H16" s="16">
        <v>501</v>
      </c>
      <c r="I16" s="16">
        <v>291244</v>
      </c>
      <c r="J16" s="16">
        <v>0</v>
      </c>
      <c r="K16" s="16">
        <v>0</v>
      </c>
      <c r="L16" s="12">
        <f>M16+N16+O16+P16+Q16</f>
        <v>4309</v>
      </c>
      <c r="M16" s="16">
        <v>0</v>
      </c>
      <c r="N16" s="17">
        <v>1797</v>
      </c>
      <c r="O16" s="17">
        <v>2512</v>
      </c>
      <c r="P16" s="16">
        <v>0</v>
      </c>
      <c r="Q16" s="17">
        <v>0</v>
      </c>
      <c r="R16" s="12">
        <f>S16+T16+U16+V16+W16</f>
        <v>5478</v>
      </c>
      <c r="S16" s="17">
        <v>0</v>
      </c>
      <c r="T16" s="16">
        <v>0</v>
      </c>
      <c r="U16" s="17">
        <v>5478</v>
      </c>
      <c r="V16" s="17">
        <v>0</v>
      </c>
      <c r="W16" s="17">
        <v>0</v>
      </c>
    </row>
    <row r="17" spans="1:23" s="1" customFormat="1" x14ac:dyDescent="0.25"/>
    <row r="18" spans="1:23" s="1" customFormat="1" x14ac:dyDescent="0.25"/>
    <row r="19" spans="1:23" s="1" customFormat="1" x14ac:dyDescent="0.25">
      <c r="A19" s="2"/>
      <c r="B19" s="4"/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5" t="s">
        <v>21</v>
      </c>
      <c r="I19" s="5" t="s">
        <v>22</v>
      </c>
      <c r="J19" s="5" t="s">
        <v>23</v>
      </c>
      <c r="K19" s="5" t="s">
        <v>24</v>
      </c>
      <c r="L19" s="5" t="s">
        <v>25</v>
      </c>
      <c r="M19" s="5" t="s">
        <v>26</v>
      </c>
      <c r="N19" s="5" t="s">
        <v>27</v>
      </c>
      <c r="O19" s="5" t="s">
        <v>0</v>
      </c>
      <c r="P19" s="5" t="s">
        <v>28</v>
      </c>
      <c r="Q19" s="5" t="s">
        <v>29</v>
      </c>
      <c r="R19" s="5" t="s">
        <v>30</v>
      </c>
      <c r="S19" s="5" t="s">
        <v>31</v>
      </c>
      <c r="T19" s="5" t="s">
        <v>32</v>
      </c>
      <c r="U19" s="5" t="s">
        <v>33</v>
      </c>
      <c r="V19" s="5" t="s">
        <v>34</v>
      </c>
      <c r="W19" s="5" t="s">
        <v>35</v>
      </c>
    </row>
    <row r="20" spans="1:23" s="1" customFormat="1" x14ac:dyDescent="0.25">
      <c r="A20" s="2" t="s">
        <v>40</v>
      </c>
      <c r="B20" s="4" t="s">
        <v>12</v>
      </c>
      <c r="C20" s="6" t="s">
        <v>15</v>
      </c>
      <c r="D20" s="6" t="str">
        <f>IF((IFERROR(E20*1,0)+IFERROR(F20*1,0)+IFERROR(G20*1,0)+IFERROR(L20*1,0)+IFERROR(R20*1,0))&lt;&gt;0,IFERROR(E20*1,0)+IFERROR(F20*1,0)+IFERROR(G20*1,0)+IFERROR(L20*1,0)+IFERROR(R20*1,0),"..")</f>
        <v>..</v>
      </c>
      <c r="E20" s="6" t="s">
        <v>15</v>
      </c>
      <c r="F20" s="6" t="s">
        <v>15</v>
      </c>
      <c r="G20" s="6" t="str">
        <f>IF((IFERROR(H20*1,0)+IFERROR(I20*1,0)+IFERROR(J20*1,0)+IFERROR(K20*1,0))&lt;&gt;0,IFERROR(H20*1,0)+IFERROR(I20*1,0)+IFERROR(J20*1,0)+IFERROR(K20*1,0),"..")</f>
        <v>..</v>
      </c>
      <c r="H20" s="6" t="s">
        <v>15</v>
      </c>
      <c r="I20" s="6" t="s">
        <v>15</v>
      </c>
      <c r="J20" s="6" t="s">
        <v>15</v>
      </c>
      <c r="K20" s="6" t="s">
        <v>15</v>
      </c>
      <c r="L20" s="6" t="str">
        <f>IF((IFERROR(M20*1,0)+IFERROR(N20*1,0)+IFERROR(O20*1,0)+IFERROR(P20*1,0)+IFERROR(Q20*1,0))&lt;&gt;0,IFERROR(M20*1,0)+IFERROR(N20*1,0)+IFERROR(O20*1,0)+IFERROR(P20*1,0)+IFERROR(Q20*1,0),"..")</f>
        <v>..</v>
      </c>
      <c r="M20" s="6" t="s">
        <v>15</v>
      </c>
      <c r="N20" s="6" t="s">
        <v>15</v>
      </c>
      <c r="O20" s="6" t="s">
        <v>15</v>
      </c>
      <c r="P20" s="6" t="s">
        <v>15</v>
      </c>
      <c r="Q20" s="6" t="s">
        <v>15</v>
      </c>
      <c r="R20" s="6" t="str">
        <f>IF((IFERROR(S20*1,0)+IFERROR(T20*1,0)+IFERROR(U20*1,0)+IFERROR(V20*1,0)+IFERROR(W20*1,0))&lt;&gt;0,IFERROR(S20*1,0)+IFERROR(T20*1,0)+IFERROR(U20*1,0)+IFERROR(V20*1,0)+IFERROR(W20*1,0),"..")</f>
        <v>..</v>
      </c>
      <c r="S20" s="6" t="s">
        <v>15</v>
      </c>
      <c r="T20" s="6" t="s">
        <v>15</v>
      </c>
      <c r="U20" s="6" t="s">
        <v>15</v>
      </c>
      <c r="V20" s="6" t="s">
        <v>15</v>
      </c>
      <c r="W20" s="6" t="s">
        <v>15</v>
      </c>
    </row>
    <row r="21" spans="1:23" s="1" customFormat="1" x14ac:dyDescent="0.25">
      <c r="A21" s="3" t="s">
        <v>40</v>
      </c>
      <c r="B21" s="7" t="s">
        <v>1</v>
      </c>
      <c r="C21" s="8">
        <v>17</v>
      </c>
      <c r="D21" s="8">
        <f t="shared" ref="D21:D29" si="4">IF((IFERROR(E21*1,0)+IFERROR(F21*1,0)+IFERROR(G21*1,0)+IFERROR(L21*1,0)+IFERROR(R21*1,0))&lt;&gt;0,IFERROR(E21*1,0)+IFERROR(F21*1,0)+IFERROR(G21*1,0)+IFERROR(L21*1,0)+IFERROR(R21*1,0),"..")</f>
        <v>877752</v>
      </c>
      <c r="E21" s="8">
        <v>193059</v>
      </c>
      <c r="F21" s="8">
        <v>0</v>
      </c>
      <c r="G21" s="8">
        <f t="shared" ref="G21:G29" si="5">IF((IFERROR(H21*1,0)+IFERROR(I21*1,0)+IFERROR(J21*1,0)+IFERROR(K21*1,0))&lt;&gt;0,IFERROR(H21*1,0)+IFERROR(I21*1,0)+IFERROR(J21*1,0)+IFERROR(K21*1,0),"..")</f>
        <v>683279</v>
      </c>
      <c r="H21" s="8">
        <v>1242</v>
      </c>
      <c r="I21" s="8">
        <v>682037</v>
      </c>
      <c r="J21" s="8">
        <v>0</v>
      </c>
      <c r="K21" s="8">
        <v>0</v>
      </c>
      <c r="L21" s="8">
        <f t="shared" ref="L21:L29" si="6">IF((IFERROR(M21*1,0)+IFERROR(N21*1,0)+IFERROR(O21*1,0)+IFERROR(P21*1,0)+IFERROR(Q21*1,0))&lt;&gt;0,IFERROR(M21*1,0)+IFERROR(N21*1,0)+IFERROR(O21*1,0)+IFERROR(P21*1,0)+IFERROR(Q21*1,0),"..")</f>
        <v>1414</v>
      </c>
      <c r="M21" s="8">
        <v>0</v>
      </c>
      <c r="N21" s="8">
        <v>1414</v>
      </c>
      <c r="O21" s="8">
        <v>0</v>
      </c>
      <c r="P21" s="8">
        <v>0</v>
      </c>
      <c r="Q21" s="8">
        <v>0</v>
      </c>
      <c r="R21" s="8" t="str">
        <f t="shared" ref="R21:R29" si="7">IF((IFERROR(S21*1,0)+IFERROR(T21*1,0)+IFERROR(U21*1,0)+IFERROR(V21*1,0)+IFERROR(W21*1,0))&lt;&gt;0,IFERROR(S21*1,0)+IFERROR(T21*1,0)+IFERROR(U21*1,0)+IFERROR(V21*1,0)+IFERROR(W21*1,0),"..")</f>
        <v>..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</row>
    <row r="22" spans="1:23" s="1" customFormat="1" x14ac:dyDescent="0.25">
      <c r="A22" s="3" t="s">
        <v>40</v>
      </c>
      <c r="B22" s="7" t="s">
        <v>13</v>
      </c>
      <c r="C22" s="8">
        <v>5</v>
      </c>
      <c r="D22" s="8">
        <f t="shared" si="4"/>
        <v>13604</v>
      </c>
      <c r="E22" s="8">
        <v>8619</v>
      </c>
      <c r="F22" s="8">
        <v>806</v>
      </c>
      <c r="G22" s="8">
        <f t="shared" si="5"/>
        <v>4111</v>
      </c>
      <c r="H22" s="8" t="s">
        <v>9</v>
      </c>
      <c r="I22" s="8">
        <v>4111</v>
      </c>
      <c r="J22" s="8" t="s">
        <v>9</v>
      </c>
      <c r="K22" s="8" t="s">
        <v>9</v>
      </c>
      <c r="L22" s="8">
        <f t="shared" si="6"/>
        <v>68</v>
      </c>
      <c r="M22" s="8" t="s">
        <v>9</v>
      </c>
      <c r="N22" s="8">
        <v>68</v>
      </c>
      <c r="O22" s="8" t="s">
        <v>9</v>
      </c>
      <c r="P22" s="8" t="s">
        <v>9</v>
      </c>
      <c r="Q22" s="8" t="s">
        <v>9</v>
      </c>
      <c r="R22" s="8" t="str">
        <f t="shared" si="7"/>
        <v>..</v>
      </c>
      <c r="S22" s="8" t="s">
        <v>9</v>
      </c>
      <c r="T22" s="8" t="s">
        <v>9</v>
      </c>
      <c r="U22" s="8" t="s">
        <v>9</v>
      </c>
      <c r="V22" s="8" t="s">
        <v>9</v>
      </c>
      <c r="W22" s="8" t="s">
        <v>9</v>
      </c>
    </row>
    <row r="23" spans="1:23" s="1" customFormat="1" x14ac:dyDescent="0.25">
      <c r="A23" s="3" t="s">
        <v>40</v>
      </c>
      <c r="B23" s="7" t="s">
        <v>2</v>
      </c>
      <c r="C23" s="8" t="s">
        <v>15</v>
      </c>
      <c r="D23" s="8" t="str">
        <f t="shared" si="4"/>
        <v>..</v>
      </c>
      <c r="E23" s="8" t="s">
        <v>15</v>
      </c>
      <c r="F23" s="8" t="s">
        <v>15</v>
      </c>
      <c r="G23" s="8" t="str">
        <f t="shared" si="5"/>
        <v>..</v>
      </c>
      <c r="H23" s="8" t="s">
        <v>15</v>
      </c>
      <c r="I23" s="8" t="s">
        <v>15</v>
      </c>
      <c r="J23" s="8" t="s">
        <v>15</v>
      </c>
      <c r="K23" s="8" t="s">
        <v>15</v>
      </c>
      <c r="L23" s="8" t="str">
        <f t="shared" si="6"/>
        <v>..</v>
      </c>
      <c r="M23" s="8" t="s">
        <v>15</v>
      </c>
      <c r="N23" s="8" t="s">
        <v>15</v>
      </c>
      <c r="O23" s="8" t="s">
        <v>15</v>
      </c>
      <c r="P23" s="8" t="s">
        <v>15</v>
      </c>
      <c r="Q23" s="8" t="s">
        <v>15</v>
      </c>
      <c r="R23" s="8" t="str">
        <f t="shared" si="7"/>
        <v>..</v>
      </c>
      <c r="S23" s="8" t="s">
        <v>15</v>
      </c>
      <c r="T23" s="8" t="s">
        <v>15</v>
      </c>
      <c r="U23" s="8" t="s">
        <v>15</v>
      </c>
      <c r="V23" s="8" t="s">
        <v>15</v>
      </c>
      <c r="W23" s="8" t="s">
        <v>15</v>
      </c>
    </row>
    <row r="24" spans="1:23" s="1" customFormat="1" x14ac:dyDescent="0.25">
      <c r="A24" s="3" t="s">
        <v>40</v>
      </c>
      <c r="B24" s="7" t="s">
        <v>4</v>
      </c>
      <c r="C24" s="8">
        <v>4</v>
      </c>
      <c r="D24" s="8">
        <f t="shared" si="4"/>
        <v>53749</v>
      </c>
      <c r="E24" s="8">
        <v>8213</v>
      </c>
      <c r="F24" s="8" t="s">
        <v>9</v>
      </c>
      <c r="G24" s="8">
        <f t="shared" si="5"/>
        <v>44352</v>
      </c>
      <c r="H24" s="8">
        <v>492</v>
      </c>
      <c r="I24" s="8">
        <v>43860</v>
      </c>
      <c r="J24" s="8" t="s">
        <v>9</v>
      </c>
      <c r="K24" s="8" t="s">
        <v>9</v>
      </c>
      <c r="L24" s="8">
        <f t="shared" si="6"/>
        <v>1184</v>
      </c>
      <c r="M24" s="8" t="s">
        <v>9</v>
      </c>
      <c r="N24" s="8">
        <v>1184</v>
      </c>
      <c r="O24" s="8" t="s">
        <v>9</v>
      </c>
      <c r="P24" s="8" t="s">
        <v>9</v>
      </c>
      <c r="Q24" s="8" t="s">
        <v>9</v>
      </c>
      <c r="R24" s="8" t="str">
        <f t="shared" si="7"/>
        <v>..</v>
      </c>
      <c r="S24" s="8" t="s">
        <v>9</v>
      </c>
      <c r="T24" s="8" t="s">
        <v>9</v>
      </c>
      <c r="U24" s="8" t="s">
        <v>9</v>
      </c>
      <c r="V24" s="8" t="s">
        <v>9</v>
      </c>
      <c r="W24" s="8" t="s">
        <v>9</v>
      </c>
    </row>
    <row r="25" spans="1:23" s="1" customFormat="1" x14ac:dyDescent="0.25">
      <c r="A25" s="3" t="s">
        <v>40</v>
      </c>
      <c r="B25" s="7" t="s">
        <v>5</v>
      </c>
      <c r="C25" s="8">
        <v>6</v>
      </c>
      <c r="D25" s="8">
        <f t="shared" si="4"/>
        <v>30489</v>
      </c>
      <c r="E25" s="8">
        <v>17036</v>
      </c>
      <c r="F25" s="8">
        <v>1965</v>
      </c>
      <c r="G25" s="8">
        <f t="shared" si="5"/>
        <v>11260</v>
      </c>
      <c r="H25" s="8">
        <v>0</v>
      </c>
      <c r="I25" s="8">
        <v>11260</v>
      </c>
      <c r="J25" s="8">
        <v>0</v>
      </c>
      <c r="K25" s="8">
        <v>0</v>
      </c>
      <c r="L25" s="8">
        <f t="shared" si="6"/>
        <v>228</v>
      </c>
      <c r="M25" s="8">
        <v>0</v>
      </c>
      <c r="N25" s="8">
        <v>65</v>
      </c>
      <c r="O25" s="8">
        <v>163</v>
      </c>
      <c r="P25" s="8">
        <v>0</v>
      </c>
      <c r="Q25" s="8">
        <v>0</v>
      </c>
      <c r="R25" s="8" t="str">
        <f t="shared" si="7"/>
        <v>..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</row>
    <row r="26" spans="1:23" s="1" customFormat="1" x14ac:dyDescent="0.25">
      <c r="A26" s="3" t="s">
        <v>40</v>
      </c>
      <c r="B26" s="7" t="s">
        <v>11</v>
      </c>
      <c r="C26" s="8" t="s">
        <v>15</v>
      </c>
      <c r="D26" s="8" t="str">
        <f t="shared" si="4"/>
        <v>..</v>
      </c>
      <c r="E26" s="8" t="s">
        <v>15</v>
      </c>
      <c r="F26" s="8" t="s">
        <v>15</v>
      </c>
      <c r="G26" s="8" t="str">
        <f t="shared" si="5"/>
        <v>..</v>
      </c>
      <c r="H26" s="8" t="s">
        <v>15</v>
      </c>
      <c r="I26" s="8" t="s">
        <v>15</v>
      </c>
      <c r="J26" s="8" t="s">
        <v>15</v>
      </c>
      <c r="K26" s="8" t="s">
        <v>15</v>
      </c>
      <c r="L26" s="8" t="str">
        <f t="shared" si="6"/>
        <v>..</v>
      </c>
      <c r="M26" s="8" t="s">
        <v>15</v>
      </c>
      <c r="N26" s="8" t="s">
        <v>15</v>
      </c>
      <c r="O26" s="8" t="s">
        <v>15</v>
      </c>
      <c r="P26" s="8" t="s">
        <v>15</v>
      </c>
      <c r="Q26" s="8" t="s">
        <v>15</v>
      </c>
      <c r="R26" s="8" t="str">
        <f t="shared" si="7"/>
        <v>..</v>
      </c>
      <c r="S26" s="8" t="s">
        <v>15</v>
      </c>
      <c r="T26" s="8" t="s">
        <v>15</v>
      </c>
      <c r="U26" s="8" t="s">
        <v>15</v>
      </c>
      <c r="V26" s="8" t="s">
        <v>15</v>
      </c>
      <c r="W26" s="8" t="s">
        <v>15</v>
      </c>
    </row>
    <row r="27" spans="1:23" s="1" customFormat="1" x14ac:dyDescent="0.25">
      <c r="A27" s="3" t="s">
        <v>40</v>
      </c>
      <c r="B27" s="7" t="s">
        <v>6</v>
      </c>
      <c r="C27" s="8">
        <v>10</v>
      </c>
      <c r="D27" s="8">
        <f t="shared" si="4"/>
        <v>45625</v>
      </c>
      <c r="E27" s="8">
        <v>21180</v>
      </c>
      <c r="F27" s="8">
        <v>2368</v>
      </c>
      <c r="G27" s="8">
        <f t="shared" si="5"/>
        <v>19702</v>
      </c>
      <c r="H27" s="8">
        <v>55</v>
      </c>
      <c r="I27" s="8">
        <v>19647</v>
      </c>
      <c r="J27" s="8">
        <v>0</v>
      </c>
      <c r="K27" s="8">
        <v>0</v>
      </c>
      <c r="L27" s="8">
        <f t="shared" si="6"/>
        <v>2375</v>
      </c>
      <c r="M27" s="8">
        <v>53</v>
      </c>
      <c r="N27" s="8">
        <v>981</v>
      </c>
      <c r="O27" s="8">
        <v>1341</v>
      </c>
      <c r="P27" s="8">
        <v>0</v>
      </c>
      <c r="Q27" s="8">
        <v>0</v>
      </c>
      <c r="R27" s="8" t="str">
        <f t="shared" si="7"/>
        <v>..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</row>
    <row r="28" spans="1:23" s="1" customFormat="1" x14ac:dyDescent="0.25">
      <c r="A28" s="3" t="s">
        <v>40</v>
      </c>
      <c r="B28" s="7" t="s">
        <v>7</v>
      </c>
      <c r="C28" s="8" t="s">
        <v>15</v>
      </c>
      <c r="D28" s="8" t="str">
        <f t="shared" si="4"/>
        <v>..</v>
      </c>
      <c r="E28" s="8" t="s">
        <v>15</v>
      </c>
      <c r="F28" s="8" t="s">
        <v>15</v>
      </c>
      <c r="G28" s="8" t="str">
        <f t="shared" si="5"/>
        <v>..</v>
      </c>
      <c r="H28" s="8" t="s">
        <v>15</v>
      </c>
      <c r="I28" s="8" t="s">
        <v>15</v>
      </c>
      <c r="J28" s="8" t="s">
        <v>15</v>
      </c>
      <c r="K28" s="8" t="s">
        <v>15</v>
      </c>
      <c r="L28" s="8" t="str">
        <f t="shared" si="6"/>
        <v>..</v>
      </c>
      <c r="M28" s="8" t="s">
        <v>15</v>
      </c>
      <c r="N28" s="8" t="s">
        <v>15</v>
      </c>
      <c r="O28" s="8" t="s">
        <v>15</v>
      </c>
      <c r="P28" s="8" t="s">
        <v>15</v>
      </c>
      <c r="Q28" s="8" t="s">
        <v>15</v>
      </c>
      <c r="R28" s="8" t="str">
        <f t="shared" si="7"/>
        <v>..</v>
      </c>
      <c r="S28" s="8" t="s">
        <v>15</v>
      </c>
      <c r="T28" s="8" t="s">
        <v>15</v>
      </c>
      <c r="U28" s="8" t="s">
        <v>15</v>
      </c>
      <c r="V28" s="8" t="s">
        <v>15</v>
      </c>
      <c r="W28" s="8" t="s">
        <v>15</v>
      </c>
    </row>
    <row r="29" spans="1:23" s="1" customFormat="1" x14ac:dyDescent="0.25">
      <c r="A29" s="3" t="s">
        <v>40</v>
      </c>
      <c r="B29" s="7" t="s">
        <v>8</v>
      </c>
      <c r="C29" s="8">
        <v>8</v>
      </c>
      <c r="D29" s="8">
        <f t="shared" si="4"/>
        <v>35064</v>
      </c>
      <c r="E29" s="8">
        <v>25619</v>
      </c>
      <c r="F29" s="8">
        <v>3594</v>
      </c>
      <c r="G29" s="8">
        <f t="shared" si="5"/>
        <v>4203</v>
      </c>
      <c r="H29" s="8">
        <v>46</v>
      </c>
      <c r="I29" s="8">
        <v>4157</v>
      </c>
      <c r="J29" s="8">
        <v>0</v>
      </c>
      <c r="K29" s="8">
        <v>0</v>
      </c>
      <c r="L29" s="8">
        <f t="shared" si="6"/>
        <v>813</v>
      </c>
      <c r="M29" s="8">
        <v>0</v>
      </c>
      <c r="N29" s="8">
        <v>0</v>
      </c>
      <c r="O29" s="8">
        <v>813</v>
      </c>
      <c r="P29" s="8">
        <v>0</v>
      </c>
      <c r="Q29" s="8">
        <v>0</v>
      </c>
      <c r="R29" s="8">
        <f t="shared" si="7"/>
        <v>835</v>
      </c>
      <c r="S29" s="8">
        <v>0</v>
      </c>
      <c r="T29" s="8">
        <v>0</v>
      </c>
      <c r="U29" s="8">
        <v>835</v>
      </c>
      <c r="V29" s="8">
        <v>0</v>
      </c>
      <c r="W29" s="8">
        <v>0</v>
      </c>
    </row>
    <row r="30" spans="1:23" s="1" customFormat="1" ht="15.75" x14ac:dyDescent="0.25">
      <c r="A30" s="10" t="s">
        <v>40</v>
      </c>
      <c r="B30" s="11" t="s">
        <v>36</v>
      </c>
      <c r="C30" s="11">
        <v>57</v>
      </c>
      <c r="D30" s="12">
        <f>E30+F30+G30+L30+R30</f>
        <v>1101128</v>
      </c>
      <c r="E30" s="12">
        <v>301499</v>
      </c>
      <c r="F30" s="12">
        <v>9045</v>
      </c>
      <c r="G30" s="12">
        <f>H30+I30+J30+K30</f>
        <v>777120</v>
      </c>
      <c r="H30" s="16">
        <v>1835</v>
      </c>
      <c r="I30" s="16">
        <v>775285</v>
      </c>
      <c r="J30" s="16">
        <v>0</v>
      </c>
      <c r="K30" s="16">
        <v>0</v>
      </c>
      <c r="L30" s="12">
        <f>M30+N30+O30+P30+Q30</f>
        <v>12629</v>
      </c>
      <c r="M30" s="16">
        <v>53</v>
      </c>
      <c r="N30" s="17">
        <v>10259</v>
      </c>
      <c r="O30" s="17">
        <v>2317</v>
      </c>
      <c r="P30" s="16">
        <v>0</v>
      </c>
      <c r="Q30" s="17">
        <v>0</v>
      </c>
      <c r="R30" s="12">
        <f>S30+T30+U30+V30+W30</f>
        <v>835</v>
      </c>
      <c r="S30" s="17">
        <v>0</v>
      </c>
      <c r="T30" s="16">
        <v>0</v>
      </c>
      <c r="U30" s="17">
        <v>835</v>
      </c>
      <c r="V30" s="17">
        <v>0</v>
      </c>
      <c r="W30" s="17">
        <v>0</v>
      </c>
    </row>
    <row r="31" spans="1:23" s="1" customFormat="1" x14ac:dyDescent="0.25"/>
    <row r="32" spans="1:23" s="1" customFormat="1" x14ac:dyDescent="0.25"/>
    <row r="33" spans="1:23" s="1" customFormat="1" x14ac:dyDescent="0.25">
      <c r="A33" s="2"/>
      <c r="B33" s="4"/>
      <c r="C33" s="5" t="s">
        <v>16</v>
      </c>
      <c r="D33" s="5" t="s">
        <v>17</v>
      </c>
      <c r="E33" s="5" t="s">
        <v>18</v>
      </c>
      <c r="F33" s="5" t="s">
        <v>19</v>
      </c>
      <c r="G33" s="5" t="s">
        <v>20</v>
      </c>
      <c r="H33" s="5" t="s">
        <v>21</v>
      </c>
      <c r="I33" s="5" t="s">
        <v>22</v>
      </c>
      <c r="J33" s="5" t="s">
        <v>23</v>
      </c>
      <c r="K33" s="5" t="s">
        <v>24</v>
      </c>
      <c r="L33" s="5" t="s">
        <v>25</v>
      </c>
      <c r="M33" s="5" t="s">
        <v>26</v>
      </c>
      <c r="N33" s="5" t="s">
        <v>27</v>
      </c>
      <c r="O33" s="5" t="s">
        <v>0</v>
      </c>
      <c r="P33" s="5" t="s">
        <v>28</v>
      </c>
      <c r="Q33" s="5" t="s">
        <v>29</v>
      </c>
      <c r="R33" s="5" t="s">
        <v>30</v>
      </c>
      <c r="S33" s="5" t="s">
        <v>31</v>
      </c>
      <c r="T33" s="5" t="s">
        <v>32</v>
      </c>
      <c r="U33" s="5" t="s">
        <v>33</v>
      </c>
      <c r="V33" s="5" t="s">
        <v>34</v>
      </c>
      <c r="W33" s="5" t="s">
        <v>35</v>
      </c>
    </row>
    <row r="34" spans="1:23" s="1" customFormat="1" x14ac:dyDescent="0.25">
      <c r="A34" s="2" t="s">
        <v>41</v>
      </c>
      <c r="B34" s="4" t="s">
        <v>12</v>
      </c>
      <c r="C34" s="6" t="s">
        <v>15</v>
      </c>
      <c r="D34" s="6" t="str">
        <f>IF((IFERROR(E34*1,0)+IFERROR(F34*1,0)+IFERROR(G34*1,0)+IFERROR(L34*1,0)+IFERROR(R34*1,0))&lt;&gt;0,IFERROR(E34*1,0)+IFERROR(F34*1,0)+IFERROR(G34*1,0)+IFERROR(L34*1,0)+IFERROR(R34*1,0),"..")</f>
        <v>..</v>
      </c>
      <c r="E34" s="6" t="s">
        <v>15</v>
      </c>
      <c r="F34" s="6" t="s">
        <v>15</v>
      </c>
      <c r="G34" s="6" t="str">
        <f>IF((IFERROR(H34*1,0)+IFERROR(I34*1,0)+IFERROR(J34*1,0)+IFERROR(K34*1,0))&lt;&gt;0,IFERROR(H34*1,0)+IFERROR(I34*1,0)+IFERROR(J34*1,0)+IFERROR(K34*1,0),"..")</f>
        <v>..</v>
      </c>
      <c r="H34" s="6" t="s">
        <v>15</v>
      </c>
      <c r="I34" s="6" t="s">
        <v>15</v>
      </c>
      <c r="J34" s="6" t="s">
        <v>15</v>
      </c>
      <c r="K34" s="6" t="s">
        <v>15</v>
      </c>
      <c r="L34" s="6" t="str">
        <f>IF((IFERROR(M34*1,0)+IFERROR(N34*1,0)+IFERROR(O34*1,0)+IFERROR(P34*1,0)+IFERROR(Q34*1,0))&lt;&gt;0,IFERROR(M34*1,0)+IFERROR(N34*1,0)+IFERROR(O34*1,0)+IFERROR(P34*1,0)+IFERROR(Q34*1,0),"..")</f>
        <v>..</v>
      </c>
      <c r="M34" s="6" t="s">
        <v>15</v>
      </c>
      <c r="N34" s="6" t="s">
        <v>15</v>
      </c>
      <c r="O34" s="6" t="s">
        <v>15</v>
      </c>
      <c r="P34" s="6" t="s">
        <v>15</v>
      </c>
      <c r="Q34" s="6" t="s">
        <v>15</v>
      </c>
      <c r="R34" s="6" t="str">
        <f>IF((IFERROR(S34*1,0)+IFERROR(T34*1,0)+IFERROR(U34*1,0)+IFERROR(V34*1,0)+IFERROR(W34*1,0))&lt;&gt;0,IFERROR(S34*1,0)+IFERROR(T34*1,0)+IFERROR(U34*1,0)+IFERROR(V34*1,0)+IFERROR(W34*1,0),"..")</f>
        <v>..</v>
      </c>
      <c r="S34" s="6" t="s">
        <v>15</v>
      </c>
      <c r="T34" s="6" t="s">
        <v>15</v>
      </c>
      <c r="U34" s="6" t="s">
        <v>15</v>
      </c>
      <c r="V34" s="6" t="s">
        <v>15</v>
      </c>
      <c r="W34" s="6" t="s">
        <v>15</v>
      </c>
    </row>
    <row r="35" spans="1:23" s="1" customFormat="1" x14ac:dyDescent="0.25">
      <c r="A35" s="3" t="s">
        <v>41</v>
      </c>
      <c r="B35" s="7" t="s">
        <v>1</v>
      </c>
      <c r="C35" s="8">
        <v>17</v>
      </c>
      <c r="D35" s="8">
        <f t="shared" ref="D35:D43" si="8">IF((IFERROR(E35*1,0)+IFERROR(F35*1,0)+IFERROR(G35*1,0)+IFERROR(L35*1,0)+IFERROR(R35*1,0))&lt;&gt;0,IFERROR(E35*1,0)+IFERROR(F35*1,0)+IFERROR(G35*1,0)+IFERROR(L35*1,0)+IFERROR(R35*1,0),"..")</f>
        <v>189267</v>
      </c>
      <c r="E35" s="8">
        <v>86844</v>
      </c>
      <c r="F35" s="8">
        <v>3029</v>
      </c>
      <c r="G35" s="8">
        <f t="shared" ref="G35:G43" si="9">IF((IFERROR(H35*1,0)+IFERROR(I35*1,0)+IFERROR(J35*1,0)+IFERROR(K35*1,0))&lt;&gt;0,IFERROR(H35*1,0)+IFERROR(I35*1,0)+IFERROR(J35*1,0)+IFERROR(K35*1,0),"..")</f>
        <v>94160</v>
      </c>
      <c r="H35" s="8">
        <v>4718</v>
      </c>
      <c r="I35" s="8">
        <v>89383</v>
      </c>
      <c r="J35" s="8">
        <v>0</v>
      </c>
      <c r="K35" s="8">
        <v>59</v>
      </c>
      <c r="L35" s="8">
        <f t="shared" ref="L35:L43" si="10">IF((IFERROR(M35*1,0)+IFERROR(N35*1,0)+IFERROR(O35*1,0)+IFERROR(P35*1,0)+IFERROR(Q35*1,0))&lt;&gt;0,IFERROR(M35*1,0)+IFERROR(N35*1,0)+IFERROR(O35*1,0)+IFERROR(P35*1,0)+IFERROR(Q35*1,0),"..")</f>
        <v>3831</v>
      </c>
      <c r="M35" s="8">
        <v>0</v>
      </c>
      <c r="N35" s="8">
        <v>359</v>
      </c>
      <c r="O35" s="8">
        <v>3472</v>
      </c>
      <c r="P35" s="8">
        <v>0</v>
      </c>
      <c r="Q35" s="8">
        <v>0</v>
      </c>
      <c r="R35" s="8">
        <f t="shared" ref="R35:R43" si="11">IF((IFERROR(S35*1,0)+IFERROR(T35*1,0)+IFERROR(U35*1,0)+IFERROR(V35*1,0)+IFERROR(W35*1,0))&lt;&gt;0,IFERROR(S35*1,0)+IFERROR(T35*1,0)+IFERROR(U35*1,0)+IFERROR(V35*1,0)+IFERROR(W35*1,0),"..")</f>
        <v>1403</v>
      </c>
      <c r="S35" s="8">
        <v>0</v>
      </c>
      <c r="T35" s="8">
        <v>0</v>
      </c>
      <c r="U35" s="8">
        <v>0</v>
      </c>
      <c r="V35" s="8">
        <v>353</v>
      </c>
      <c r="W35" s="8">
        <v>1050</v>
      </c>
    </row>
    <row r="36" spans="1:23" s="1" customFormat="1" x14ac:dyDescent="0.25">
      <c r="A36" s="3" t="s">
        <v>41</v>
      </c>
      <c r="B36" s="7" t="s">
        <v>13</v>
      </c>
      <c r="C36" s="8" t="s">
        <v>15</v>
      </c>
      <c r="D36" s="8" t="str">
        <f t="shared" si="8"/>
        <v>..</v>
      </c>
      <c r="E36" s="8" t="s">
        <v>15</v>
      </c>
      <c r="F36" s="8" t="s">
        <v>15</v>
      </c>
      <c r="G36" s="8" t="str">
        <f t="shared" si="9"/>
        <v>..</v>
      </c>
      <c r="H36" s="8" t="s">
        <v>15</v>
      </c>
      <c r="I36" s="8" t="s">
        <v>15</v>
      </c>
      <c r="J36" s="8" t="s">
        <v>15</v>
      </c>
      <c r="K36" s="8" t="s">
        <v>15</v>
      </c>
      <c r="L36" s="8" t="str">
        <f t="shared" si="10"/>
        <v>..</v>
      </c>
      <c r="M36" s="8" t="s">
        <v>15</v>
      </c>
      <c r="N36" s="8" t="s">
        <v>15</v>
      </c>
      <c r="O36" s="8" t="s">
        <v>15</v>
      </c>
      <c r="P36" s="8" t="s">
        <v>15</v>
      </c>
      <c r="Q36" s="8" t="s">
        <v>15</v>
      </c>
      <c r="R36" s="8" t="str">
        <f t="shared" si="11"/>
        <v>..</v>
      </c>
      <c r="S36" s="8" t="s">
        <v>15</v>
      </c>
      <c r="T36" s="8" t="s">
        <v>15</v>
      </c>
      <c r="U36" s="8" t="s">
        <v>15</v>
      </c>
      <c r="V36" s="8" t="s">
        <v>15</v>
      </c>
      <c r="W36" s="8" t="s">
        <v>15</v>
      </c>
    </row>
    <row r="37" spans="1:23" s="1" customFormat="1" x14ac:dyDescent="0.25">
      <c r="A37" s="3" t="s">
        <v>41</v>
      </c>
      <c r="B37" s="7" t="s">
        <v>2</v>
      </c>
      <c r="C37" s="8">
        <v>6</v>
      </c>
      <c r="D37" s="8">
        <f t="shared" si="8"/>
        <v>36704</v>
      </c>
      <c r="E37" s="8">
        <v>13557</v>
      </c>
      <c r="F37" s="8">
        <v>244</v>
      </c>
      <c r="G37" s="8">
        <f t="shared" si="9"/>
        <v>6276</v>
      </c>
      <c r="H37" s="8">
        <v>71</v>
      </c>
      <c r="I37" s="8">
        <v>6205</v>
      </c>
      <c r="J37" s="8" t="s">
        <v>9</v>
      </c>
      <c r="K37" s="8" t="s">
        <v>9</v>
      </c>
      <c r="L37" s="8">
        <f t="shared" si="10"/>
        <v>222</v>
      </c>
      <c r="M37" s="8" t="s">
        <v>9</v>
      </c>
      <c r="N37" s="8">
        <v>222</v>
      </c>
      <c r="O37" s="8" t="s">
        <v>9</v>
      </c>
      <c r="P37" s="8" t="s">
        <v>9</v>
      </c>
      <c r="Q37" s="8" t="s">
        <v>9</v>
      </c>
      <c r="R37" s="8">
        <f t="shared" si="11"/>
        <v>16405</v>
      </c>
      <c r="S37" s="8" t="s">
        <v>9</v>
      </c>
      <c r="T37" s="8" t="s">
        <v>9</v>
      </c>
      <c r="U37" s="8" t="s">
        <v>9</v>
      </c>
      <c r="V37" s="8">
        <v>16405</v>
      </c>
      <c r="W37" s="8" t="s">
        <v>9</v>
      </c>
    </row>
    <row r="38" spans="1:23" s="1" customFormat="1" x14ac:dyDescent="0.25">
      <c r="A38" s="3" t="s">
        <v>41</v>
      </c>
      <c r="B38" s="7" t="s">
        <v>14</v>
      </c>
      <c r="C38" s="8" t="s">
        <v>15</v>
      </c>
      <c r="D38" s="8" t="str">
        <f t="shared" si="8"/>
        <v>..</v>
      </c>
      <c r="E38" s="8" t="s">
        <v>15</v>
      </c>
      <c r="F38" s="8" t="s">
        <v>15</v>
      </c>
      <c r="G38" s="8" t="str">
        <f t="shared" si="9"/>
        <v>..</v>
      </c>
      <c r="H38" s="8" t="s">
        <v>15</v>
      </c>
      <c r="I38" s="8" t="s">
        <v>15</v>
      </c>
      <c r="J38" s="8" t="s">
        <v>15</v>
      </c>
      <c r="K38" s="8" t="s">
        <v>15</v>
      </c>
      <c r="L38" s="8" t="str">
        <f t="shared" si="10"/>
        <v>..</v>
      </c>
      <c r="M38" s="8" t="s">
        <v>15</v>
      </c>
      <c r="N38" s="8" t="s">
        <v>15</v>
      </c>
      <c r="O38" s="8" t="s">
        <v>15</v>
      </c>
      <c r="P38" s="8" t="s">
        <v>15</v>
      </c>
      <c r="Q38" s="8" t="s">
        <v>15</v>
      </c>
      <c r="R38" s="8" t="str">
        <f t="shared" si="11"/>
        <v>..</v>
      </c>
      <c r="S38" s="8" t="s">
        <v>15</v>
      </c>
      <c r="T38" s="8" t="s">
        <v>15</v>
      </c>
      <c r="U38" s="8" t="s">
        <v>15</v>
      </c>
      <c r="V38" s="8" t="s">
        <v>15</v>
      </c>
      <c r="W38" s="8" t="s">
        <v>15</v>
      </c>
    </row>
    <row r="39" spans="1:23" s="1" customFormat="1" x14ac:dyDescent="0.25">
      <c r="A39" s="3" t="s">
        <v>41</v>
      </c>
      <c r="B39" s="7" t="s">
        <v>4</v>
      </c>
      <c r="C39" s="8">
        <v>6</v>
      </c>
      <c r="D39" s="8">
        <f t="shared" si="8"/>
        <v>53337</v>
      </c>
      <c r="E39" s="8">
        <v>48281</v>
      </c>
      <c r="F39" s="8">
        <v>828</v>
      </c>
      <c r="G39" s="8">
        <f t="shared" si="9"/>
        <v>3909</v>
      </c>
      <c r="H39" s="8">
        <v>23</v>
      </c>
      <c r="I39" s="8">
        <v>3886</v>
      </c>
      <c r="J39" s="8">
        <v>0</v>
      </c>
      <c r="K39" s="8">
        <v>0</v>
      </c>
      <c r="L39" s="8">
        <f t="shared" si="10"/>
        <v>319</v>
      </c>
      <c r="M39" s="8">
        <v>0</v>
      </c>
      <c r="N39" s="8">
        <v>319</v>
      </c>
      <c r="O39" s="8">
        <v>0</v>
      </c>
      <c r="P39" s="8">
        <v>0</v>
      </c>
      <c r="Q39" s="8">
        <v>0</v>
      </c>
      <c r="R39" s="8" t="str">
        <f t="shared" si="11"/>
        <v>..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</row>
    <row r="40" spans="1:23" s="1" customFormat="1" x14ac:dyDescent="0.25">
      <c r="A40" s="3" t="s">
        <v>41</v>
      </c>
      <c r="B40" s="7" t="s">
        <v>5</v>
      </c>
      <c r="C40" s="8">
        <v>4</v>
      </c>
      <c r="D40" s="8">
        <f t="shared" si="8"/>
        <v>39347</v>
      </c>
      <c r="E40" s="8">
        <v>23094</v>
      </c>
      <c r="F40" s="8">
        <v>3265</v>
      </c>
      <c r="G40" s="8">
        <f t="shared" si="9"/>
        <v>12195</v>
      </c>
      <c r="H40" s="8">
        <v>0</v>
      </c>
      <c r="I40" s="8">
        <v>12195</v>
      </c>
      <c r="J40" s="8">
        <v>0</v>
      </c>
      <c r="K40" s="8">
        <v>0</v>
      </c>
      <c r="L40" s="8">
        <f t="shared" si="10"/>
        <v>793</v>
      </c>
      <c r="M40" s="8">
        <v>0</v>
      </c>
      <c r="N40" s="8">
        <v>208</v>
      </c>
      <c r="O40" s="8">
        <v>585</v>
      </c>
      <c r="P40" s="8">
        <v>0</v>
      </c>
      <c r="Q40" s="8">
        <v>0</v>
      </c>
      <c r="R40" s="8" t="str">
        <f t="shared" si="11"/>
        <v>..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</row>
    <row r="41" spans="1:23" s="1" customFormat="1" x14ac:dyDescent="0.25">
      <c r="A41" s="3" t="s">
        <v>41</v>
      </c>
      <c r="B41" s="7" t="s">
        <v>6</v>
      </c>
      <c r="C41" s="8">
        <v>3</v>
      </c>
      <c r="D41" s="8">
        <f t="shared" si="8"/>
        <v>5399</v>
      </c>
      <c r="E41" s="8">
        <v>2052</v>
      </c>
      <c r="F41" s="8" t="s">
        <v>9</v>
      </c>
      <c r="G41" s="8">
        <f t="shared" si="9"/>
        <v>3184</v>
      </c>
      <c r="H41" s="8" t="s">
        <v>9</v>
      </c>
      <c r="I41" s="8">
        <v>3184</v>
      </c>
      <c r="J41" s="8" t="s">
        <v>9</v>
      </c>
      <c r="K41" s="8" t="s">
        <v>9</v>
      </c>
      <c r="L41" s="8">
        <f t="shared" si="10"/>
        <v>163</v>
      </c>
      <c r="M41" s="8" t="s">
        <v>9</v>
      </c>
      <c r="N41" s="8">
        <v>163</v>
      </c>
      <c r="O41" s="8" t="s">
        <v>9</v>
      </c>
      <c r="P41" s="8" t="s">
        <v>9</v>
      </c>
      <c r="Q41" s="8" t="s">
        <v>9</v>
      </c>
      <c r="R41" s="8" t="str">
        <f t="shared" si="11"/>
        <v>..</v>
      </c>
      <c r="S41" s="8" t="s">
        <v>9</v>
      </c>
      <c r="T41" s="8" t="s">
        <v>9</v>
      </c>
      <c r="U41" s="8" t="s">
        <v>9</v>
      </c>
      <c r="V41" s="8" t="s">
        <v>9</v>
      </c>
      <c r="W41" s="8" t="s">
        <v>9</v>
      </c>
    </row>
    <row r="42" spans="1:23" s="1" customFormat="1" x14ac:dyDescent="0.25">
      <c r="A42" s="3" t="s">
        <v>41</v>
      </c>
      <c r="B42" s="7" t="s">
        <v>7</v>
      </c>
      <c r="C42" s="8" t="s">
        <v>15</v>
      </c>
      <c r="D42" s="8" t="str">
        <f t="shared" si="8"/>
        <v>..</v>
      </c>
      <c r="E42" s="8" t="s">
        <v>15</v>
      </c>
      <c r="F42" s="8" t="s">
        <v>15</v>
      </c>
      <c r="G42" s="8" t="str">
        <f t="shared" si="9"/>
        <v>..</v>
      </c>
      <c r="H42" s="8" t="s">
        <v>15</v>
      </c>
      <c r="I42" s="8" t="s">
        <v>15</v>
      </c>
      <c r="J42" s="8" t="s">
        <v>15</v>
      </c>
      <c r="K42" s="8" t="s">
        <v>15</v>
      </c>
      <c r="L42" s="8" t="str">
        <f t="shared" si="10"/>
        <v>..</v>
      </c>
      <c r="M42" s="8" t="s">
        <v>15</v>
      </c>
      <c r="N42" s="8" t="s">
        <v>15</v>
      </c>
      <c r="O42" s="8" t="s">
        <v>15</v>
      </c>
      <c r="P42" s="8" t="s">
        <v>15</v>
      </c>
      <c r="Q42" s="8" t="s">
        <v>15</v>
      </c>
      <c r="R42" s="8" t="str">
        <f t="shared" si="11"/>
        <v>..</v>
      </c>
      <c r="S42" s="8" t="s">
        <v>15</v>
      </c>
      <c r="T42" s="8" t="s">
        <v>15</v>
      </c>
      <c r="U42" s="8" t="s">
        <v>15</v>
      </c>
      <c r="V42" s="8" t="s">
        <v>15</v>
      </c>
      <c r="W42" s="8" t="s">
        <v>15</v>
      </c>
    </row>
    <row r="43" spans="1:23" s="1" customFormat="1" x14ac:dyDescent="0.25">
      <c r="A43" s="3" t="s">
        <v>41</v>
      </c>
      <c r="B43" s="7" t="s">
        <v>8</v>
      </c>
      <c r="C43" s="8">
        <v>10</v>
      </c>
      <c r="D43" s="8">
        <f t="shared" si="8"/>
        <v>15358</v>
      </c>
      <c r="E43" s="8">
        <v>7161</v>
      </c>
      <c r="F43" s="8">
        <v>4848</v>
      </c>
      <c r="G43" s="8">
        <f t="shared" si="9"/>
        <v>1876</v>
      </c>
      <c r="H43" s="8" t="s">
        <v>9</v>
      </c>
      <c r="I43" s="8">
        <v>1876</v>
      </c>
      <c r="J43" s="8" t="s">
        <v>9</v>
      </c>
      <c r="K43" s="8" t="s">
        <v>9</v>
      </c>
      <c r="L43" s="8">
        <f t="shared" si="10"/>
        <v>1473</v>
      </c>
      <c r="M43" s="8" t="s">
        <v>9</v>
      </c>
      <c r="N43" s="8">
        <v>660</v>
      </c>
      <c r="O43" s="8">
        <v>813</v>
      </c>
      <c r="P43" s="8" t="s">
        <v>9</v>
      </c>
      <c r="Q43" s="8" t="s">
        <v>9</v>
      </c>
      <c r="R43" s="8" t="str">
        <f t="shared" si="11"/>
        <v>..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</row>
    <row r="44" spans="1:23" s="1" customFormat="1" ht="15.75" x14ac:dyDescent="0.25">
      <c r="A44" s="10" t="s">
        <v>41</v>
      </c>
      <c r="B44" s="11" t="s">
        <v>36</v>
      </c>
      <c r="C44" s="11" t="s">
        <v>15</v>
      </c>
      <c r="D44" s="12">
        <f>E44+F44+G44+L44+R44</f>
        <v>379734</v>
      </c>
      <c r="E44" s="12">
        <v>203753</v>
      </c>
      <c r="F44" s="12">
        <v>16286</v>
      </c>
      <c r="G44" s="12">
        <f>H44+I44+J44+K44</f>
        <v>133189</v>
      </c>
      <c r="H44" s="16">
        <v>4872</v>
      </c>
      <c r="I44" s="16">
        <v>128258</v>
      </c>
      <c r="J44" s="16">
        <v>0</v>
      </c>
      <c r="K44" s="16">
        <v>59</v>
      </c>
      <c r="L44" s="12">
        <f>M44+N44+O44+P44+Q44</f>
        <v>8698</v>
      </c>
      <c r="M44" s="16">
        <v>0</v>
      </c>
      <c r="N44" s="17">
        <v>3828</v>
      </c>
      <c r="O44" s="17">
        <v>4870</v>
      </c>
      <c r="P44" s="16">
        <v>0</v>
      </c>
      <c r="Q44" s="17">
        <v>0</v>
      </c>
      <c r="R44" s="12">
        <f>S44+T44+U44+V44+W44</f>
        <v>17808</v>
      </c>
      <c r="S44" s="17">
        <v>0</v>
      </c>
      <c r="T44" s="16">
        <v>0</v>
      </c>
      <c r="U44" s="17">
        <v>0</v>
      </c>
      <c r="V44" s="17">
        <v>16758</v>
      </c>
      <c r="W44" s="17">
        <v>1050</v>
      </c>
    </row>
    <row r="45" spans="1:23" s="1" customFormat="1" x14ac:dyDescent="0.25"/>
    <row r="46" spans="1:23" s="1" customFormat="1" x14ac:dyDescent="0.25"/>
    <row r="47" spans="1:23" s="1" customFormat="1" x14ac:dyDescent="0.25">
      <c r="A47" s="2"/>
      <c r="B47" s="4"/>
      <c r="C47" s="5" t="s">
        <v>16</v>
      </c>
      <c r="D47" s="5" t="s">
        <v>17</v>
      </c>
      <c r="E47" s="5" t="s">
        <v>18</v>
      </c>
      <c r="F47" s="5" t="s">
        <v>19</v>
      </c>
      <c r="G47" s="5" t="s">
        <v>20</v>
      </c>
      <c r="H47" s="5" t="s">
        <v>21</v>
      </c>
      <c r="I47" s="5" t="s">
        <v>22</v>
      </c>
      <c r="J47" s="5" t="s">
        <v>23</v>
      </c>
      <c r="K47" s="5" t="s">
        <v>24</v>
      </c>
      <c r="L47" s="5" t="s">
        <v>25</v>
      </c>
      <c r="M47" s="5" t="s">
        <v>26</v>
      </c>
      <c r="N47" s="5" t="s">
        <v>27</v>
      </c>
      <c r="O47" s="5" t="s">
        <v>0</v>
      </c>
      <c r="P47" s="5" t="s">
        <v>28</v>
      </c>
      <c r="Q47" s="5" t="s">
        <v>29</v>
      </c>
      <c r="R47" s="5" t="s">
        <v>30</v>
      </c>
      <c r="S47" s="5" t="s">
        <v>31</v>
      </c>
      <c r="T47" s="5" t="s">
        <v>32</v>
      </c>
      <c r="U47" s="5" t="s">
        <v>33</v>
      </c>
      <c r="V47" s="5" t="s">
        <v>34</v>
      </c>
      <c r="W47" s="5" t="s">
        <v>35</v>
      </c>
    </row>
    <row r="48" spans="1:23" s="1" customFormat="1" x14ac:dyDescent="0.25">
      <c r="A48" s="2" t="s">
        <v>42</v>
      </c>
      <c r="B48" s="4" t="s">
        <v>12</v>
      </c>
      <c r="C48" s="6">
        <v>5</v>
      </c>
      <c r="D48" s="6">
        <f>IF((IFERROR(E48*1,0)+IFERROR(F48*1,0)+IFERROR(G48*1,0)+IFERROR(L48*1,0)+IFERROR(R48*1,0))&lt;&gt;0,IFERROR(E48*1,0)+IFERROR(F48*1,0)+IFERROR(G48*1,0)+IFERROR(L48*1,0)+IFERROR(R48*1,0),"..")</f>
        <v>15408</v>
      </c>
      <c r="E48" s="6">
        <v>2132</v>
      </c>
      <c r="F48" s="6" t="s">
        <v>9</v>
      </c>
      <c r="G48" s="6" t="str">
        <f>IF((IFERROR(H48*1,0)+IFERROR(I48*1,0)+IFERROR(J48*1,0)+IFERROR(K48*1,0))&lt;&gt;0,IFERROR(H48*1,0)+IFERROR(I48*1,0)+IFERROR(J48*1,0)+IFERROR(K48*1,0),"..")</f>
        <v>..</v>
      </c>
      <c r="H48" s="6" t="s">
        <v>9</v>
      </c>
      <c r="I48" s="6" t="s">
        <v>9</v>
      </c>
      <c r="J48" s="6" t="s">
        <v>9</v>
      </c>
      <c r="K48" s="6" t="s">
        <v>9</v>
      </c>
      <c r="L48" s="6">
        <f>IF((IFERROR(M48*1,0)+IFERROR(N48*1,0)+IFERROR(O48*1,0)+IFERROR(P48*1,0)+IFERROR(Q48*1,0))&lt;&gt;0,IFERROR(M48*1,0)+IFERROR(N48*1,0)+IFERROR(O48*1,0)+IFERROR(P48*1,0)+IFERROR(Q48*1,0),"..")</f>
        <v>7745</v>
      </c>
      <c r="M48" s="6" t="s">
        <v>9</v>
      </c>
      <c r="N48" s="6">
        <v>7745</v>
      </c>
      <c r="O48" s="6" t="s">
        <v>9</v>
      </c>
      <c r="P48" s="6" t="s">
        <v>9</v>
      </c>
      <c r="Q48" s="6" t="s">
        <v>9</v>
      </c>
      <c r="R48" s="6">
        <f>IF((IFERROR(S48*1,0)+IFERROR(T48*1,0)+IFERROR(U48*1,0)+IFERROR(V48*1,0)+IFERROR(W48*1,0))&lt;&gt;0,IFERROR(S48*1,0)+IFERROR(T48*1,0)+IFERROR(U48*1,0)+IFERROR(V48*1,0)+IFERROR(W48*1,0),"..")</f>
        <v>5531</v>
      </c>
      <c r="S48" s="6" t="s">
        <v>9</v>
      </c>
      <c r="T48" s="6" t="s">
        <v>9</v>
      </c>
      <c r="U48" s="6">
        <v>261</v>
      </c>
      <c r="V48" s="6">
        <v>5270</v>
      </c>
      <c r="W48" s="6" t="s">
        <v>9</v>
      </c>
    </row>
    <row r="49" spans="1:23" s="1" customFormat="1" x14ac:dyDescent="0.25">
      <c r="A49" s="3" t="s">
        <v>42</v>
      </c>
      <c r="B49" s="7" t="s">
        <v>1</v>
      </c>
      <c r="C49" s="8">
        <v>5</v>
      </c>
      <c r="D49" s="8">
        <f t="shared" ref="D49:D56" si="12">IF((IFERROR(E49*1,0)+IFERROR(F49*1,0)+IFERROR(G49*1,0)+IFERROR(L49*1,0)+IFERROR(R49*1,0))&lt;&gt;0,IFERROR(E49*1,0)+IFERROR(F49*1,0)+IFERROR(G49*1,0)+IFERROR(L49*1,0)+IFERROR(R49*1,0),"..")</f>
        <v>116305</v>
      </c>
      <c r="E49" s="8">
        <v>45611</v>
      </c>
      <c r="F49" s="8" t="s">
        <v>9</v>
      </c>
      <c r="G49" s="8">
        <f t="shared" ref="G49:G56" si="13">IF((IFERROR(H49*1,0)+IFERROR(I49*1,0)+IFERROR(J49*1,0)+IFERROR(K49*1,0))&lt;&gt;0,IFERROR(H49*1,0)+IFERROR(I49*1,0)+IFERROR(J49*1,0)+IFERROR(K49*1,0),"..")</f>
        <v>64632</v>
      </c>
      <c r="H49" s="8" t="s">
        <v>9</v>
      </c>
      <c r="I49" s="8">
        <v>64632</v>
      </c>
      <c r="J49" s="8" t="s">
        <v>9</v>
      </c>
      <c r="K49" s="8" t="s">
        <v>9</v>
      </c>
      <c r="L49" s="8">
        <f t="shared" ref="L49:L56" si="14">IF((IFERROR(M49*1,0)+IFERROR(N49*1,0)+IFERROR(O49*1,0)+IFERROR(P49*1,0)+IFERROR(Q49*1,0))&lt;&gt;0,IFERROR(M49*1,0)+IFERROR(N49*1,0)+IFERROR(O49*1,0)+IFERROR(P49*1,0)+IFERROR(Q49*1,0),"..")</f>
        <v>6062</v>
      </c>
      <c r="M49" s="8" t="s">
        <v>9</v>
      </c>
      <c r="N49" s="8">
        <v>6062</v>
      </c>
      <c r="O49" s="8" t="s">
        <v>9</v>
      </c>
      <c r="P49" s="8" t="s">
        <v>9</v>
      </c>
      <c r="Q49" s="8" t="s">
        <v>9</v>
      </c>
      <c r="R49" s="8" t="str">
        <f t="shared" ref="R49:R56" si="15">IF((IFERROR(S49*1,0)+IFERROR(T49*1,0)+IFERROR(U49*1,0)+IFERROR(V49*1,0)+IFERROR(W49*1,0))&lt;&gt;0,IFERROR(S49*1,0)+IFERROR(T49*1,0)+IFERROR(U49*1,0)+IFERROR(V49*1,0)+IFERROR(W49*1,0),"..")</f>
        <v>..</v>
      </c>
      <c r="S49" s="8" t="s">
        <v>9</v>
      </c>
      <c r="T49" s="8" t="s">
        <v>9</v>
      </c>
      <c r="U49" s="8" t="s">
        <v>9</v>
      </c>
      <c r="V49" s="8" t="s">
        <v>9</v>
      </c>
      <c r="W49" s="8" t="s">
        <v>9</v>
      </c>
    </row>
    <row r="50" spans="1:23" s="1" customFormat="1" x14ac:dyDescent="0.25">
      <c r="A50" s="3" t="s">
        <v>42</v>
      </c>
      <c r="B50" s="7" t="s">
        <v>2</v>
      </c>
      <c r="C50" s="8" t="s">
        <v>15</v>
      </c>
      <c r="D50" s="8" t="str">
        <f t="shared" si="12"/>
        <v>..</v>
      </c>
      <c r="E50" s="8" t="s">
        <v>15</v>
      </c>
      <c r="F50" s="8" t="s">
        <v>15</v>
      </c>
      <c r="G50" s="8" t="str">
        <f t="shared" si="13"/>
        <v>..</v>
      </c>
      <c r="H50" s="8" t="s">
        <v>15</v>
      </c>
      <c r="I50" s="8" t="s">
        <v>15</v>
      </c>
      <c r="J50" s="8" t="s">
        <v>15</v>
      </c>
      <c r="K50" s="8" t="s">
        <v>15</v>
      </c>
      <c r="L50" s="8" t="str">
        <f t="shared" si="14"/>
        <v>..</v>
      </c>
      <c r="M50" s="8" t="s">
        <v>15</v>
      </c>
      <c r="N50" s="8" t="s">
        <v>15</v>
      </c>
      <c r="O50" s="8" t="s">
        <v>15</v>
      </c>
      <c r="P50" s="8" t="s">
        <v>15</v>
      </c>
      <c r="Q50" s="8" t="s">
        <v>15</v>
      </c>
      <c r="R50" s="8" t="str">
        <f t="shared" si="15"/>
        <v>..</v>
      </c>
      <c r="S50" s="8" t="s">
        <v>15</v>
      </c>
      <c r="T50" s="8" t="s">
        <v>15</v>
      </c>
      <c r="U50" s="8" t="s">
        <v>15</v>
      </c>
      <c r="V50" s="8" t="s">
        <v>15</v>
      </c>
      <c r="W50" s="8" t="s">
        <v>15</v>
      </c>
    </row>
    <row r="51" spans="1:23" s="1" customFormat="1" x14ac:dyDescent="0.25">
      <c r="A51" s="3" t="s">
        <v>42</v>
      </c>
      <c r="B51" s="7" t="s">
        <v>4</v>
      </c>
      <c r="C51" s="8">
        <v>5</v>
      </c>
      <c r="D51" s="8">
        <f t="shared" si="12"/>
        <v>4555</v>
      </c>
      <c r="E51" s="8">
        <v>3447</v>
      </c>
      <c r="F51" s="8" t="s">
        <v>9</v>
      </c>
      <c r="G51" s="8" t="str">
        <f t="shared" si="13"/>
        <v>..</v>
      </c>
      <c r="H51" s="8">
        <v>0</v>
      </c>
      <c r="I51" s="8">
        <v>0</v>
      </c>
      <c r="J51" s="8">
        <v>0</v>
      </c>
      <c r="K51" s="8">
        <v>0</v>
      </c>
      <c r="L51" s="8">
        <f t="shared" si="14"/>
        <v>126</v>
      </c>
      <c r="M51" s="8">
        <v>0</v>
      </c>
      <c r="N51" s="8">
        <v>0</v>
      </c>
      <c r="O51" s="8">
        <v>126</v>
      </c>
      <c r="P51" s="8">
        <v>0</v>
      </c>
      <c r="Q51" s="8">
        <v>0</v>
      </c>
      <c r="R51" s="8">
        <f t="shared" si="15"/>
        <v>982</v>
      </c>
      <c r="S51" s="8">
        <v>0</v>
      </c>
      <c r="T51" s="8">
        <v>0</v>
      </c>
      <c r="U51" s="8">
        <v>982</v>
      </c>
      <c r="V51" s="8">
        <v>0</v>
      </c>
      <c r="W51" s="8">
        <v>0</v>
      </c>
    </row>
    <row r="52" spans="1:23" s="1" customFormat="1" x14ac:dyDescent="0.25">
      <c r="A52" s="3" t="s">
        <v>42</v>
      </c>
      <c r="B52" s="7" t="s">
        <v>5</v>
      </c>
      <c r="C52" s="8" t="s">
        <v>15</v>
      </c>
      <c r="D52" s="8" t="str">
        <f t="shared" si="12"/>
        <v>..</v>
      </c>
      <c r="E52" s="8" t="s">
        <v>15</v>
      </c>
      <c r="F52" s="8" t="s">
        <v>15</v>
      </c>
      <c r="G52" s="8" t="str">
        <f t="shared" si="13"/>
        <v>..</v>
      </c>
      <c r="H52" s="8" t="s">
        <v>15</v>
      </c>
      <c r="I52" s="8" t="s">
        <v>15</v>
      </c>
      <c r="J52" s="8" t="s">
        <v>15</v>
      </c>
      <c r="K52" s="8" t="s">
        <v>15</v>
      </c>
      <c r="L52" s="8" t="str">
        <f t="shared" si="14"/>
        <v>..</v>
      </c>
      <c r="M52" s="8" t="s">
        <v>15</v>
      </c>
      <c r="N52" s="8" t="s">
        <v>15</v>
      </c>
      <c r="O52" s="8" t="s">
        <v>15</v>
      </c>
      <c r="P52" s="8" t="s">
        <v>15</v>
      </c>
      <c r="Q52" s="8" t="s">
        <v>15</v>
      </c>
      <c r="R52" s="8" t="str">
        <f t="shared" si="15"/>
        <v>..</v>
      </c>
      <c r="S52" s="8" t="s">
        <v>15</v>
      </c>
      <c r="T52" s="8" t="s">
        <v>15</v>
      </c>
      <c r="U52" s="8" t="s">
        <v>15</v>
      </c>
      <c r="V52" s="8" t="s">
        <v>15</v>
      </c>
      <c r="W52" s="8" t="s">
        <v>15</v>
      </c>
    </row>
    <row r="53" spans="1:23" s="1" customFormat="1" x14ac:dyDescent="0.25">
      <c r="A53" s="3" t="s">
        <v>42</v>
      </c>
      <c r="B53" s="7" t="s">
        <v>10</v>
      </c>
      <c r="C53" s="8">
        <v>3</v>
      </c>
      <c r="D53" s="8">
        <f t="shared" si="12"/>
        <v>12839</v>
      </c>
      <c r="E53" s="8">
        <v>6266</v>
      </c>
      <c r="F53" s="8">
        <v>2185</v>
      </c>
      <c r="G53" s="8">
        <f t="shared" si="13"/>
        <v>4366</v>
      </c>
      <c r="H53" s="8">
        <v>2</v>
      </c>
      <c r="I53" s="8">
        <v>4364</v>
      </c>
      <c r="J53" s="8" t="s">
        <v>9</v>
      </c>
      <c r="K53" s="8" t="s">
        <v>9</v>
      </c>
      <c r="L53" s="8">
        <f t="shared" si="14"/>
        <v>22</v>
      </c>
      <c r="M53" s="8" t="s">
        <v>9</v>
      </c>
      <c r="N53" s="8">
        <v>22</v>
      </c>
      <c r="O53" s="8" t="s">
        <v>9</v>
      </c>
      <c r="P53" s="8" t="s">
        <v>9</v>
      </c>
      <c r="Q53" s="8" t="s">
        <v>9</v>
      </c>
      <c r="R53" s="8" t="str">
        <f t="shared" si="15"/>
        <v>..</v>
      </c>
      <c r="S53" s="8" t="s">
        <v>9</v>
      </c>
      <c r="T53" s="8" t="s">
        <v>9</v>
      </c>
      <c r="U53" s="8" t="s">
        <v>9</v>
      </c>
      <c r="V53" s="8" t="s">
        <v>9</v>
      </c>
      <c r="W53" s="8" t="s">
        <v>9</v>
      </c>
    </row>
    <row r="54" spans="1:23" s="1" customFormat="1" x14ac:dyDescent="0.25">
      <c r="A54" s="3" t="s">
        <v>42</v>
      </c>
      <c r="B54" s="7" t="s">
        <v>11</v>
      </c>
      <c r="C54" s="8">
        <v>4</v>
      </c>
      <c r="D54" s="8">
        <f t="shared" si="12"/>
        <v>20327</v>
      </c>
      <c r="E54" s="8">
        <v>9588</v>
      </c>
      <c r="F54" s="8">
        <v>4757</v>
      </c>
      <c r="G54" s="8">
        <f t="shared" si="13"/>
        <v>5768</v>
      </c>
      <c r="H54" s="8">
        <v>852</v>
      </c>
      <c r="I54" s="8">
        <v>4916</v>
      </c>
      <c r="J54" s="8" t="s">
        <v>9</v>
      </c>
      <c r="K54" s="8" t="s">
        <v>9</v>
      </c>
      <c r="L54" s="8">
        <f t="shared" si="14"/>
        <v>214</v>
      </c>
      <c r="M54" s="8" t="s">
        <v>9</v>
      </c>
      <c r="N54" s="8">
        <v>214</v>
      </c>
      <c r="O54" s="8" t="s">
        <v>9</v>
      </c>
      <c r="P54" s="8" t="s">
        <v>9</v>
      </c>
      <c r="Q54" s="8" t="s">
        <v>9</v>
      </c>
      <c r="R54" s="8" t="str">
        <f t="shared" si="15"/>
        <v>..</v>
      </c>
      <c r="S54" s="8" t="s">
        <v>9</v>
      </c>
      <c r="T54" s="8" t="s">
        <v>9</v>
      </c>
      <c r="U54" s="8" t="s">
        <v>9</v>
      </c>
      <c r="V54" s="8" t="s">
        <v>9</v>
      </c>
      <c r="W54" s="8" t="s">
        <v>9</v>
      </c>
    </row>
    <row r="55" spans="1:23" s="1" customFormat="1" x14ac:dyDescent="0.25">
      <c r="A55" s="3" t="s">
        <v>42</v>
      </c>
      <c r="B55" s="7" t="s">
        <v>6</v>
      </c>
      <c r="C55" s="8">
        <v>3</v>
      </c>
      <c r="D55" s="8">
        <f t="shared" si="12"/>
        <v>5208</v>
      </c>
      <c r="E55" s="8">
        <v>2664</v>
      </c>
      <c r="F55" s="8">
        <v>403</v>
      </c>
      <c r="G55" s="8">
        <f t="shared" si="13"/>
        <v>1998</v>
      </c>
      <c r="H55" s="8" t="s">
        <v>9</v>
      </c>
      <c r="I55" s="8">
        <v>1998</v>
      </c>
      <c r="J55" s="8" t="s">
        <v>9</v>
      </c>
      <c r="K55" s="8" t="s">
        <v>9</v>
      </c>
      <c r="L55" s="8">
        <f t="shared" si="14"/>
        <v>143</v>
      </c>
      <c r="M55" s="8" t="s">
        <v>9</v>
      </c>
      <c r="N55" s="8">
        <v>143</v>
      </c>
      <c r="O55" s="8" t="s">
        <v>9</v>
      </c>
      <c r="P55" s="8" t="s">
        <v>9</v>
      </c>
      <c r="Q55" s="8" t="s">
        <v>9</v>
      </c>
      <c r="R55" s="8" t="str">
        <f t="shared" si="15"/>
        <v>..</v>
      </c>
      <c r="S55" s="8" t="s">
        <v>9</v>
      </c>
      <c r="T55" s="8" t="s">
        <v>9</v>
      </c>
      <c r="U55" s="8" t="s">
        <v>9</v>
      </c>
      <c r="V55" s="8" t="s">
        <v>9</v>
      </c>
      <c r="W55" s="8" t="s">
        <v>9</v>
      </c>
    </row>
    <row r="56" spans="1:23" s="1" customFormat="1" x14ac:dyDescent="0.25">
      <c r="A56" s="3" t="s">
        <v>42</v>
      </c>
      <c r="B56" s="7" t="s">
        <v>8</v>
      </c>
      <c r="C56" s="8">
        <v>3</v>
      </c>
      <c r="D56" s="8">
        <f t="shared" si="12"/>
        <v>7309</v>
      </c>
      <c r="E56" s="8">
        <v>4373</v>
      </c>
      <c r="F56" s="8">
        <v>0</v>
      </c>
      <c r="G56" s="8" t="str">
        <f t="shared" si="13"/>
        <v>..</v>
      </c>
      <c r="H56" s="8">
        <v>0</v>
      </c>
      <c r="I56" s="8">
        <v>0</v>
      </c>
      <c r="J56" s="8">
        <v>0</v>
      </c>
      <c r="K56" s="8">
        <v>0</v>
      </c>
      <c r="L56" s="8">
        <f t="shared" si="14"/>
        <v>804</v>
      </c>
      <c r="M56" s="8">
        <v>0</v>
      </c>
      <c r="N56" s="8">
        <v>804</v>
      </c>
      <c r="O56" s="8">
        <v>0</v>
      </c>
      <c r="P56" s="8">
        <v>0</v>
      </c>
      <c r="Q56" s="8">
        <v>0</v>
      </c>
      <c r="R56" s="8">
        <f t="shared" si="15"/>
        <v>2132</v>
      </c>
      <c r="S56" s="8">
        <v>0</v>
      </c>
      <c r="T56" s="8">
        <v>0</v>
      </c>
      <c r="U56" s="8">
        <v>0</v>
      </c>
      <c r="V56" s="8">
        <v>2132</v>
      </c>
      <c r="W56" s="8">
        <v>0</v>
      </c>
    </row>
    <row r="57" spans="1:23" s="1" customFormat="1" ht="15.75" x14ac:dyDescent="0.25">
      <c r="A57" s="10" t="s">
        <v>42</v>
      </c>
      <c r="B57" s="11" t="s">
        <v>36</v>
      </c>
      <c r="C57" s="11">
        <v>31</v>
      </c>
      <c r="D57" s="12">
        <f>E57+F57+G57+L57+R57</f>
        <v>187514</v>
      </c>
      <c r="E57" s="12">
        <v>76131</v>
      </c>
      <c r="F57" s="12">
        <v>7373</v>
      </c>
      <c r="G57" s="12">
        <f>H57+I57+J57+K57</f>
        <v>79927</v>
      </c>
      <c r="H57" s="16">
        <v>854</v>
      </c>
      <c r="I57" s="16">
        <v>79073</v>
      </c>
      <c r="J57" s="16">
        <v>0</v>
      </c>
      <c r="K57" s="16">
        <v>0</v>
      </c>
      <c r="L57" s="12">
        <f>M57+N57+O57+P57+Q57</f>
        <v>15115</v>
      </c>
      <c r="M57" s="16">
        <v>0</v>
      </c>
      <c r="N57" s="17">
        <v>14989</v>
      </c>
      <c r="O57" s="17">
        <v>126</v>
      </c>
      <c r="P57" s="16">
        <v>0</v>
      </c>
      <c r="Q57" s="17">
        <v>0</v>
      </c>
      <c r="R57" s="12">
        <f>S57+T57+U57+V57+W57</f>
        <v>8968</v>
      </c>
      <c r="S57" s="17">
        <v>0</v>
      </c>
      <c r="T57" s="16">
        <v>0</v>
      </c>
      <c r="U57" s="17">
        <v>1243</v>
      </c>
      <c r="V57" s="17">
        <v>7725</v>
      </c>
      <c r="W57" s="17">
        <v>0</v>
      </c>
    </row>
    <row r="58" spans="1:23" s="1" customFormat="1" x14ac:dyDescent="0.25"/>
    <row r="59" spans="1:23" s="1" customFormat="1" x14ac:dyDescent="0.25"/>
    <row r="60" spans="1:23" s="1" customFormat="1" x14ac:dyDescent="0.25">
      <c r="A60" s="2"/>
      <c r="B60" s="4"/>
      <c r="C60" s="5" t="s">
        <v>16</v>
      </c>
      <c r="D60" s="5" t="s">
        <v>17</v>
      </c>
      <c r="E60" s="5" t="s">
        <v>18</v>
      </c>
      <c r="F60" s="5" t="s">
        <v>19</v>
      </c>
      <c r="G60" s="5" t="s">
        <v>20</v>
      </c>
      <c r="H60" s="5" t="s">
        <v>21</v>
      </c>
      <c r="I60" s="5" t="s">
        <v>22</v>
      </c>
      <c r="J60" s="5" t="s">
        <v>23</v>
      </c>
      <c r="K60" s="5" t="s">
        <v>24</v>
      </c>
      <c r="L60" s="5" t="s">
        <v>25</v>
      </c>
      <c r="M60" s="5" t="s">
        <v>26</v>
      </c>
      <c r="N60" s="5" t="s">
        <v>27</v>
      </c>
      <c r="O60" s="5" t="s">
        <v>0</v>
      </c>
      <c r="P60" s="5" t="s">
        <v>28</v>
      </c>
      <c r="Q60" s="5" t="s">
        <v>29</v>
      </c>
      <c r="R60" s="5" t="s">
        <v>30</v>
      </c>
      <c r="S60" s="5" t="s">
        <v>31</v>
      </c>
      <c r="T60" s="5" t="s">
        <v>32</v>
      </c>
      <c r="U60" s="5" t="s">
        <v>33</v>
      </c>
      <c r="V60" s="5" t="s">
        <v>34</v>
      </c>
      <c r="W60" s="5" t="s">
        <v>35</v>
      </c>
    </row>
    <row r="61" spans="1:23" s="1" customFormat="1" x14ac:dyDescent="0.25">
      <c r="A61" s="2" t="s">
        <v>49</v>
      </c>
      <c r="B61" s="4"/>
      <c r="C61" s="6"/>
      <c r="D61" s="6">
        <f>IF((IFERROR(E61*1,0)+IFERROR(F61*1,0)+IFERROR(G61*1,0)+IFERROR(L61*1,0)+IFERROR(R61*1,0))&lt;&gt;0,IFERROR(E61*1,0)+IFERROR(F61*1,0)+IFERROR(G61*1,0)+IFERROR(L61*1,0)+IFERROR(R61*1,0),"..")</f>
        <v>7578.4885714285701</v>
      </c>
      <c r="E61" s="6"/>
      <c r="F61" s="6"/>
      <c r="G61" s="6" t="str">
        <f>IF((IFERROR(H61*1,0)+IFERROR(I61*1,0)+IFERROR(J61*1,0)+IFERROR(K61*1,0))&lt;&gt;0,IFERROR(H61*1,0)+IFERROR(I61*1,0)+IFERROR(J61*1,0)+IFERROR(K61*1,0),"..")</f>
        <v>..</v>
      </c>
      <c r="H61" s="6"/>
      <c r="I61" s="6"/>
      <c r="J61" s="6"/>
      <c r="K61" s="6"/>
      <c r="L61" s="6" t="str">
        <f>IF((IFERROR(M61*1,0)+IFERROR(N61*1,0)+IFERROR(O61*1,0)+IFERROR(P61*1,0)+IFERROR(Q61*1,0))&lt;&gt;0,IFERROR(M61*1,0)+IFERROR(N61*1,0)+IFERROR(O61*1,0)+IFERROR(P61*1,0)+IFERROR(Q61*1,0),"..")</f>
        <v>..</v>
      </c>
      <c r="M61" s="6"/>
      <c r="N61" s="6"/>
      <c r="O61" s="6"/>
      <c r="P61" s="6"/>
      <c r="Q61" s="6"/>
      <c r="R61" s="6">
        <f>IF((IFERROR(S61*1,0)+IFERROR(T61*1,0)+IFERROR(U61*1,0)+IFERROR(V61*1,0)+IFERROR(W61*1,0))&lt;&gt;0,IFERROR(S61*1,0)+IFERROR(T61*1,0)+IFERROR(U61*1,0)+IFERROR(V61*1,0)+IFERROR(W61*1,0),"..")</f>
        <v>7578.4885714285701</v>
      </c>
      <c r="S61" s="6"/>
      <c r="T61" s="6"/>
      <c r="U61" s="6"/>
      <c r="V61" s="6">
        <f>7.57848857142857*1000</f>
        <v>7578.4885714285701</v>
      </c>
      <c r="W61" s="6"/>
    </row>
    <row r="62" spans="1:23" s="1" customFormat="1" ht="15.75" x14ac:dyDescent="0.25">
      <c r="A62" s="10" t="s">
        <v>49</v>
      </c>
      <c r="B62" s="11" t="s">
        <v>36</v>
      </c>
      <c r="C62" s="11"/>
      <c r="D62" s="12">
        <f>E62+F62+G62+L62+R62</f>
        <v>7578.4885714285701</v>
      </c>
      <c r="E62" s="12"/>
      <c r="F62" s="12"/>
      <c r="G62" s="12">
        <f>H62+I62+J62+K62</f>
        <v>0</v>
      </c>
      <c r="H62" s="16"/>
      <c r="I62" s="16"/>
      <c r="J62" s="16"/>
      <c r="K62" s="16"/>
      <c r="L62" s="12">
        <f>M62+N62+O62+P62+Q62</f>
        <v>0</v>
      </c>
      <c r="M62" s="16"/>
      <c r="N62" s="17"/>
      <c r="O62" s="17"/>
      <c r="P62" s="16"/>
      <c r="Q62" s="17"/>
      <c r="R62" s="12">
        <f>S62+T62+U62+V62+W62</f>
        <v>7578.4885714285701</v>
      </c>
      <c r="S62" s="17"/>
      <c r="T62" s="16"/>
      <c r="U62" s="17"/>
      <c r="V62" s="17">
        <f>V61</f>
        <v>7578.4885714285701</v>
      </c>
      <c r="W62" s="17"/>
    </row>
    <row r="63" spans="1:23" s="1" customFormat="1" x14ac:dyDescent="0.25"/>
    <row r="64" spans="1:23" s="1" customFormat="1" x14ac:dyDescent="0.25"/>
    <row r="65" spans="1:23" s="1" customFormat="1" x14ac:dyDescent="0.25">
      <c r="A65" s="2"/>
      <c r="B65" s="4"/>
      <c r="C65" s="5" t="s">
        <v>16</v>
      </c>
      <c r="D65" s="5" t="s">
        <v>17</v>
      </c>
      <c r="E65" s="5" t="s">
        <v>18</v>
      </c>
      <c r="F65" s="5" t="s">
        <v>19</v>
      </c>
      <c r="G65" s="5" t="s">
        <v>20</v>
      </c>
      <c r="H65" s="5" t="s">
        <v>21</v>
      </c>
      <c r="I65" s="5" t="s">
        <v>22</v>
      </c>
      <c r="J65" s="5" t="s">
        <v>23</v>
      </c>
      <c r="K65" s="5" t="s">
        <v>24</v>
      </c>
      <c r="L65" s="5" t="s">
        <v>25</v>
      </c>
      <c r="M65" s="5" t="s">
        <v>26</v>
      </c>
      <c r="N65" s="5" t="s">
        <v>27</v>
      </c>
      <c r="O65" s="5" t="s">
        <v>0</v>
      </c>
      <c r="P65" s="5" t="s">
        <v>28</v>
      </c>
      <c r="Q65" s="5" t="s">
        <v>29</v>
      </c>
      <c r="R65" s="5" t="s">
        <v>30</v>
      </c>
      <c r="S65" s="5" t="s">
        <v>31</v>
      </c>
      <c r="T65" s="5" t="s">
        <v>32</v>
      </c>
      <c r="U65" s="5" t="s">
        <v>33</v>
      </c>
      <c r="V65" s="5" t="s">
        <v>34</v>
      </c>
      <c r="W65" s="5" t="s">
        <v>35</v>
      </c>
    </row>
    <row r="66" spans="1:23" s="1" customFormat="1" x14ac:dyDescent="0.25">
      <c r="A66" s="2" t="s">
        <v>44</v>
      </c>
      <c r="B66" s="4" t="s">
        <v>12</v>
      </c>
      <c r="C66" s="6" t="s">
        <v>15</v>
      </c>
      <c r="D66" s="6" t="str">
        <f>IF((IFERROR(E66*1,0)+IFERROR(F66*1,0)+IFERROR(G66*1,0)+IFERROR(L66*1,0)+IFERROR(R66*1,0))&lt;&gt;0,IFERROR(E66*1,0)+IFERROR(F66*1,0)+IFERROR(G66*1,0)+IFERROR(L66*1,0)+IFERROR(R66*1,0),"..")</f>
        <v>..</v>
      </c>
      <c r="E66" s="6" t="s">
        <v>15</v>
      </c>
      <c r="F66" s="6" t="s">
        <v>15</v>
      </c>
      <c r="G66" s="6" t="str">
        <f>IF((IFERROR(H66*1,0)+IFERROR(I66*1,0)+IFERROR(J66*1,0)+IFERROR(K66*1,0))&lt;&gt;0,IFERROR(H66*1,0)+IFERROR(I66*1,0)+IFERROR(J66*1,0)+IFERROR(K66*1,0),"..")</f>
        <v>..</v>
      </c>
      <c r="H66" s="6" t="s">
        <v>15</v>
      </c>
      <c r="I66" s="6" t="s">
        <v>15</v>
      </c>
      <c r="J66" s="6" t="s">
        <v>15</v>
      </c>
      <c r="K66" s="6" t="s">
        <v>15</v>
      </c>
      <c r="L66" s="6" t="str">
        <f>IF((IFERROR(M66*1,0)+IFERROR(N66*1,0)+IFERROR(O66*1,0)+IFERROR(P66*1,0)+IFERROR(Q66*1,0))&lt;&gt;0,IFERROR(M66*1,0)+IFERROR(N66*1,0)+IFERROR(O66*1,0)+IFERROR(P66*1,0)+IFERROR(Q66*1,0),"..")</f>
        <v>..</v>
      </c>
      <c r="M66" s="6" t="s">
        <v>15</v>
      </c>
      <c r="N66" s="6" t="s">
        <v>15</v>
      </c>
      <c r="O66" s="6" t="s">
        <v>15</v>
      </c>
      <c r="P66" s="6" t="s">
        <v>15</v>
      </c>
      <c r="Q66" s="6" t="s">
        <v>15</v>
      </c>
      <c r="R66" s="6" t="str">
        <f>IF((IFERROR(S66*1,0)+IFERROR(T66*1,0)+IFERROR(U66*1,0)+IFERROR(V66*1,0)+IFERROR(W66*1,0))&lt;&gt;0,IFERROR(S66*1,0)+IFERROR(T66*1,0)+IFERROR(U66*1,0)+IFERROR(V66*1,0)+IFERROR(W66*1,0),"..")</f>
        <v>..</v>
      </c>
      <c r="S66" s="6" t="s">
        <v>15</v>
      </c>
      <c r="T66" s="6" t="s">
        <v>15</v>
      </c>
      <c r="U66" s="6" t="s">
        <v>15</v>
      </c>
      <c r="V66" s="6" t="s">
        <v>15</v>
      </c>
      <c r="W66" s="6" t="s">
        <v>15</v>
      </c>
    </row>
    <row r="67" spans="1:23" s="1" customFormat="1" x14ac:dyDescent="0.25">
      <c r="A67" s="3" t="s">
        <v>44</v>
      </c>
      <c r="B67" s="7" t="s">
        <v>1</v>
      </c>
      <c r="C67" s="8">
        <v>6</v>
      </c>
      <c r="D67" s="8">
        <f t="shared" ref="D67:D75" si="16">IF((IFERROR(E67*1,0)+IFERROR(F67*1,0)+IFERROR(G67*1,0)+IFERROR(L67*1,0)+IFERROR(R67*1,0))&lt;&gt;0,IFERROR(E67*1,0)+IFERROR(F67*1,0)+IFERROR(G67*1,0)+IFERROR(L67*1,0)+IFERROR(R67*1,0),"..")</f>
        <v>80234</v>
      </c>
      <c r="E67" s="8">
        <v>41941</v>
      </c>
      <c r="F67" s="8" t="s">
        <v>9</v>
      </c>
      <c r="G67" s="8">
        <f t="shared" ref="G67:G75" si="17">IF((IFERROR(H67*1,0)+IFERROR(I67*1,0)+IFERROR(J67*1,0)+IFERROR(K67*1,0))&lt;&gt;0,IFERROR(H67*1,0)+IFERROR(I67*1,0)+IFERROR(J67*1,0)+IFERROR(K67*1,0),"..")</f>
        <v>38293</v>
      </c>
      <c r="H67" s="8" t="s">
        <v>9</v>
      </c>
      <c r="I67" s="8">
        <v>38240</v>
      </c>
      <c r="J67" s="8">
        <v>53</v>
      </c>
      <c r="K67" s="8" t="s">
        <v>9</v>
      </c>
      <c r="L67" s="8" t="str">
        <f t="shared" ref="L67:L75" si="18">IF((IFERROR(M67*1,0)+IFERROR(N67*1,0)+IFERROR(O67*1,0)+IFERROR(P67*1,0)+IFERROR(Q67*1,0))&lt;&gt;0,IFERROR(M67*1,0)+IFERROR(N67*1,0)+IFERROR(O67*1,0)+IFERROR(P67*1,0)+IFERROR(Q67*1,0),"..")</f>
        <v>..</v>
      </c>
      <c r="M67" s="8" t="s">
        <v>9</v>
      </c>
      <c r="N67" s="8" t="s">
        <v>9</v>
      </c>
      <c r="O67" s="8" t="s">
        <v>9</v>
      </c>
      <c r="P67" s="8" t="s">
        <v>9</v>
      </c>
      <c r="Q67" s="8" t="s">
        <v>9</v>
      </c>
      <c r="R67" s="8" t="str">
        <f t="shared" ref="R67:R75" si="19">IF((IFERROR(S67*1,0)+IFERROR(T67*1,0)+IFERROR(U67*1,0)+IFERROR(V67*1,0)+IFERROR(W67*1,0))&lt;&gt;0,IFERROR(S67*1,0)+IFERROR(T67*1,0)+IFERROR(U67*1,0)+IFERROR(V67*1,0)+IFERROR(W67*1,0),"..")</f>
        <v>..</v>
      </c>
      <c r="S67" s="8" t="s">
        <v>9</v>
      </c>
      <c r="T67" s="8" t="s">
        <v>9</v>
      </c>
      <c r="U67" s="8" t="s">
        <v>9</v>
      </c>
      <c r="V67" s="8" t="s">
        <v>9</v>
      </c>
      <c r="W67" s="8" t="s">
        <v>9</v>
      </c>
    </row>
    <row r="68" spans="1:23" s="1" customFormat="1" x14ac:dyDescent="0.25">
      <c r="A68" s="3" t="s">
        <v>44</v>
      </c>
      <c r="B68" s="7" t="s">
        <v>2</v>
      </c>
      <c r="C68" s="8">
        <v>3</v>
      </c>
      <c r="D68" s="8">
        <f t="shared" si="16"/>
        <v>36177</v>
      </c>
      <c r="E68" s="8">
        <v>16236</v>
      </c>
      <c r="F68" s="8" t="s">
        <v>9</v>
      </c>
      <c r="G68" s="8">
        <f t="shared" si="17"/>
        <v>3096</v>
      </c>
      <c r="H68" s="8">
        <v>0</v>
      </c>
      <c r="I68" s="8">
        <v>3096</v>
      </c>
      <c r="J68" s="8">
        <v>0</v>
      </c>
      <c r="K68" s="8">
        <v>0</v>
      </c>
      <c r="L68" s="8">
        <f t="shared" si="18"/>
        <v>1941</v>
      </c>
      <c r="M68" s="8">
        <v>0</v>
      </c>
      <c r="N68" s="8">
        <v>1941</v>
      </c>
      <c r="O68" s="8">
        <v>0</v>
      </c>
      <c r="P68" s="8">
        <v>0</v>
      </c>
      <c r="Q68" s="8">
        <v>0</v>
      </c>
      <c r="R68" s="8">
        <f t="shared" si="19"/>
        <v>14904</v>
      </c>
      <c r="S68" s="8">
        <v>0</v>
      </c>
      <c r="T68" s="8">
        <v>0</v>
      </c>
      <c r="U68" s="8">
        <v>630</v>
      </c>
      <c r="V68" s="8">
        <v>14274</v>
      </c>
      <c r="W68" s="8">
        <v>0</v>
      </c>
    </row>
    <row r="69" spans="1:23" s="1" customFormat="1" x14ac:dyDescent="0.25">
      <c r="A69" s="3" t="s">
        <v>44</v>
      </c>
      <c r="B69" s="7" t="s">
        <v>3</v>
      </c>
      <c r="C69" s="8">
        <v>5</v>
      </c>
      <c r="D69" s="8">
        <f t="shared" si="16"/>
        <v>177384</v>
      </c>
      <c r="E69" s="8">
        <v>67368</v>
      </c>
      <c r="F69" s="8">
        <v>242</v>
      </c>
      <c r="G69" s="8">
        <f t="shared" si="17"/>
        <v>109774</v>
      </c>
      <c r="H69" s="8">
        <v>0</v>
      </c>
      <c r="I69" s="8">
        <v>109774</v>
      </c>
      <c r="J69" s="8">
        <v>0</v>
      </c>
      <c r="K69" s="8">
        <v>0</v>
      </c>
      <c r="L69" s="8" t="str">
        <f t="shared" si="18"/>
        <v>..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 t="str">
        <f t="shared" si="19"/>
        <v>..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</row>
    <row r="70" spans="1:23" s="1" customFormat="1" x14ac:dyDescent="0.25">
      <c r="A70" s="3" t="s">
        <v>44</v>
      </c>
      <c r="B70" s="7" t="s">
        <v>14</v>
      </c>
      <c r="C70" s="8" t="s">
        <v>15</v>
      </c>
      <c r="D70" s="8" t="str">
        <f t="shared" si="16"/>
        <v>..</v>
      </c>
      <c r="E70" s="8" t="s">
        <v>15</v>
      </c>
      <c r="F70" s="8" t="s">
        <v>15</v>
      </c>
      <c r="G70" s="8" t="str">
        <f t="shared" si="17"/>
        <v>..</v>
      </c>
      <c r="H70" s="8" t="s">
        <v>15</v>
      </c>
      <c r="I70" s="8" t="s">
        <v>15</v>
      </c>
      <c r="J70" s="8" t="s">
        <v>15</v>
      </c>
      <c r="K70" s="8" t="s">
        <v>15</v>
      </c>
      <c r="L70" s="8" t="str">
        <f t="shared" si="18"/>
        <v>..</v>
      </c>
      <c r="M70" s="8" t="s">
        <v>15</v>
      </c>
      <c r="N70" s="8" t="s">
        <v>15</v>
      </c>
      <c r="O70" s="8" t="s">
        <v>15</v>
      </c>
      <c r="P70" s="8" t="s">
        <v>15</v>
      </c>
      <c r="Q70" s="8" t="s">
        <v>15</v>
      </c>
      <c r="R70" s="8" t="str">
        <f t="shared" si="19"/>
        <v>..</v>
      </c>
      <c r="S70" s="8" t="s">
        <v>15</v>
      </c>
      <c r="T70" s="8" t="s">
        <v>15</v>
      </c>
      <c r="U70" s="8" t="s">
        <v>15</v>
      </c>
      <c r="V70" s="8" t="s">
        <v>15</v>
      </c>
      <c r="W70" s="8" t="s">
        <v>15</v>
      </c>
    </row>
    <row r="71" spans="1:23" s="1" customFormat="1" x14ac:dyDescent="0.25">
      <c r="A71" s="3" t="s">
        <v>44</v>
      </c>
      <c r="B71" s="7" t="s">
        <v>4</v>
      </c>
      <c r="C71" s="8">
        <v>10</v>
      </c>
      <c r="D71" s="8">
        <f t="shared" si="16"/>
        <v>1245320</v>
      </c>
      <c r="E71" s="8">
        <v>171596</v>
      </c>
      <c r="F71" s="8">
        <v>14850</v>
      </c>
      <c r="G71" s="8">
        <f t="shared" si="17"/>
        <v>640625</v>
      </c>
      <c r="H71" s="8">
        <v>782</v>
      </c>
      <c r="I71" s="8">
        <v>639843</v>
      </c>
      <c r="J71" s="8">
        <v>0</v>
      </c>
      <c r="K71" s="8">
        <v>0</v>
      </c>
      <c r="L71" s="8">
        <f t="shared" si="18"/>
        <v>15199</v>
      </c>
      <c r="M71" s="8">
        <v>0</v>
      </c>
      <c r="N71" s="8">
        <v>8443</v>
      </c>
      <c r="O71" s="8">
        <v>6756</v>
      </c>
      <c r="P71" s="8">
        <v>0</v>
      </c>
      <c r="Q71" s="8">
        <v>0</v>
      </c>
      <c r="R71" s="8">
        <f t="shared" si="19"/>
        <v>403050</v>
      </c>
      <c r="S71" s="8">
        <v>177603</v>
      </c>
      <c r="T71" s="8">
        <v>222973</v>
      </c>
      <c r="U71" s="8">
        <v>1033</v>
      </c>
      <c r="V71" s="8">
        <v>1441</v>
      </c>
      <c r="W71" s="8" t="s">
        <v>9</v>
      </c>
    </row>
    <row r="72" spans="1:23" s="1" customFormat="1" x14ac:dyDescent="0.25">
      <c r="A72" s="3" t="s">
        <v>44</v>
      </c>
      <c r="B72" s="7" t="s">
        <v>5</v>
      </c>
      <c r="C72" s="8">
        <v>12</v>
      </c>
      <c r="D72" s="8">
        <f t="shared" si="16"/>
        <v>89201</v>
      </c>
      <c r="E72" s="8">
        <v>54609</v>
      </c>
      <c r="F72" s="8">
        <v>4306</v>
      </c>
      <c r="G72" s="8">
        <f t="shared" si="17"/>
        <v>26962</v>
      </c>
      <c r="H72" s="8">
        <v>9752</v>
      </c>
      <c r="I72" s="8">
        <v>17210</v>
      </c>
      <c r="J72" s="8" t="s">
        <v>9</v>
      </c>
      <c r="K72" s="8" t="s">
        <v>9</v>
      </c>
      <c r="L72" s="8">
        <f t="shared" si="18"/>
        <v>3324</v>
      </c>
      <c r="M72" s="8" t="s">
        <v>9</v>
      </c>
      <c r="N72" s="8">
        <v>531</v>
      </c>
      <c r="O72" s="8">
        <v>2793</v>
      </c>
      <c r="P72" s="8" t="s">
        <v>9</v>
      </c>
      <c r="Q72" s="8" t="s">
        <v>9</v>
      </c>
      <c r="R72" s="8" t="str">
        <f t="shared" si="19"/>
        <v>..</v>
      </c>
      <c r="S72" s="8" t="s">
        <v>9</v>
      </c>
      <c r="T72" s="8" t="s">
        <v>9</v>
      </c>
      <c r="U72" s="8" t="s">
        <v>9</v>
      </c>
      <c r="V72" s="8" t="s">
        <v>9</v>
      </c>
      <c r="W72" s="8" t="s">
        <v>9</v>
      </c>
    </row>
    <row r="73" spans="1:23" s="1" customFormat="1" x14ac:dyDescent="0.25">
      <c r="A73" s="3" t="s">
        <v>44</v>
      </c>
      <c r="B73" s="7" t="s">
        <v>11</v>
      </c>
      <c r="C73" s="8">
        <v>3</v>
      </c>
      <c r="D73" s="8">
        <f t="shared" si="16"/>
        <v>7008</v>
      </c>
      <c r="E73" s="8">
        <v>3166</v>
      </c>
      <c r="F73" s="8">
        <v>365</v>
      </c>
      <c r="G73" s="8">
        <f t="shared" si="17"/>
        <v>3477</v>
      </c>
      <c r="H73" s="8" t="s">
        <v>9</v>
      </c>
      <c r="I73" s="8">
        <v>3477</v>
      </c>
      <c r="J73" s="8" t="s">
        <v>9</v>
      </c>
      <c r="K73" s="8" t="s">
        <v>9</v>
      </c>
      <c r="L73" s="8" t="str">
        <f t="shared" si="18"/>
        <v>..</v>
      </c>
      <c r="M73" s="8" t="s">
        <v>9</v>
      </c>
      <c r="N73" s="8" t="s">
        <v>9</v>
      </c>
      <c r="O73" s="8" t="s">
        <v>9</v>
      </c>
      <c r="P73" s="8" t="s">
        <v>9</v>
      </c>
      <c r="Q73" s="8" t="s">
        <v>9</v>
      </c>
      <c r="R73" s="8" t="str">
        <f t="shared" si="19"/>
        <v>..</v>
      </c>
      <c r="S73" s="8" t="s">
        <v>9</v>
      </c>
      <c r="T73" s="8" t="s">
        <v>9</v>
      </c>
      <c r="U73" s="8" t="s">
        <v>9</v>
      </c>
      <c r="V73" s="8" t="s">
        <v>9</v>
      </c>
      <c r="W73" s="8" t="s">
        <v>9</v>
      </c>
    </row>
    <row r="74" spans="1:23" s="1" customFormat="1" x14ac:dyDescent="0.25">
      <c r="A74" s="3" t="s">
        <v>44</v>
      </c>
      <c r="B74" s="7" t="s">
        <v>6</v>
      </c>
      <c r="C74" s="8">
        <v>8</v>
      </c>
      <c r="D74" s="8">
        <f t="shared" si="16"/>
        <v>17584</v>
      </c>
      <c r="E74" s="8">
        <v>8687</v>
      </c>
      <c r="F74" s="8">
        <v>2964</v>
      </c>
      <c r="G74" s="8">
        <f t="shared" si="17"/>
        <v>3250</v>
      </c>
      <c r="H74" s="8">
        <v>118</v>
      </c>
      <c r="I74" s="8">
        <v>3132</v>
      </c>
      <c r="J74" s="8">
        <v>0</v>
      </c>
      <c r="K74" s="8">
        <v>0</v>
      </c>
      <c r="L74" s="8">
        <f t="shared" si="18"/>
        <v>2184</v>
      </c>
      <c r="M74" s="8">
        <v>0</v>
      </c>
      <c r="N74" s="8">
        <v>2184</v>
      </c>
      <c r="O74" s="8">
        <v>0</v>
      </c>
      <c r="P74" s="8">
        <v>0</v>
      </c>
      <c r="Q74" s="8">
        <v>0</v>
      </c>
      <c r="R74" s="8">
        <f t="shared" si="19"/>
        <v>499</v>
      </c>
      <c r="S74" s="8">
        <v>0</v>
      </c>
      <c r="T74" s="8">
        <v>0</v>
      </c>
      <c r="U74" s="8">
        <v>499</v>
      </c>
      <c r="V74" s="8">
        <v>0</v>
      </c>
      <c r="W74" s="8">
        <v>0</v>
      </c>
    </row>
    <row r="75" spans="1:23" s="1" customFormat="1" x14ac:dyDescent="0.25">
      <c r="A75" s="3" t="s">
        <v>44</v>
      </c>
      <c r="B75" s="7" t="s">
        <v>8</v>
      </c>
      <c r="C75" s="8">
        <v>3</v>
      </c>
      <c r="D75" s="8">
        <f t="shared" si="16"/>
        <v>8866</v>
      </c>
      <c r="E75" s="8">
        <v>6062</v>
      </c>
      <c r="F75" s="8" t="s">
        <v>9</v>
      </c>
      <c r="G75" s="8">
        <f t="shared" si="17"/>
        <v>2804</v>
      </c>
      <c r="H75" s="8" t="s">
        <v>9</v>
      </c>
      <c r="I75" s="8">
        <v>2804</v>
      </c>
      <c r="J75" s="8" t="s">
        <v>9</v>
      </c>
      <c r="K75" s="8" t="s">
        <v>9</v>
      </c>
      <c r="L75" s="8" t="str">
        <f t="shared" si="18"/>
        <v>..</v>
      </c>
      <c r="M75" s="8" t="s">
        <v>9</v>
      </c>
      <c r="N75" s="8" t="s">
        <v>9</v>
      </c>
      <c r="O75" s="8" t="s">
        <v>9</v>
      </c>
      <c r="P75" s="8" t="s">
        <v>9</v>
      </c>
      <c r="Q75" s="8" t="s">
        <v>9</v>
      </c>
      <c r="R75" s="8" t="str">
        <f t="shared" si="19"/>
        <v>..</v>
      </c>
      <c r="S75" s="8" t="s">
        <v>9</v>
      </c>
      <c r="T75" s="8" t="s">
        <v>9</v>
      </c>
      <c r="U75" s="8" t="s">
        <v>9</v>
      </c>
      <c r="V75" s="8" t="s">
        <v>9</v>
      </c>
      <c r="W75" s="8" t="s">
        <v>9</v>
      </c>
    </row>
    <row r="76" spans="1:23" s="1" customFormat="1" ht="15.75" x14ac:dyDescent="0.25">
      <c r="A76" s="10" t="s">
        <v>44</v>
      </c>
      <c r="B76" s="11" t="s">
        <v>36</v>
      </c>
      <c r="C76" s="11">
        <v>53</v>
      </c>
      <c r="D76" s="12">
        <f>E76+F76+G76+L76+R76</f>
        <v>3279001</v>
      </c>
      <c r="E76" s="12">
        <v>467927</v>
      </c>
      <c r="F76" s="12">
        <v>26127</v>
      </c>
      <c r="G76" s="12">
        <f>H76+I76+J76+K76</f>
        <v>1387248</v>
      </c>
      <c r="H76" s="16">
        <v>10652</v>
      </c>
      <c r="I76" s="16">
        <v>1376543</v>
      </c>
      <c r="J76" s="16">
        <v>53</v>
      </c>
      <c r="K76" s="16">
        <v>0</v>
      </c>
      <c r="L76" s="12">
        <f>M76+N76+O76+P76+Q76</f>
        <v>23415</v>
      </c>
      <c r="M76" s="16">
        <v>0</v>
      </c>
      <c r="N76" s="17">
        <v>13866</v>
      </c>
      <c r="O76" s="17">
        <v>9549</v>
      </c>
      <c r="P76" s="16">
        <v>0</v>
      </c>
      <c r="Q76" s="17">
        <v>0</v>
      </c>
      <c r="R76" s="12">
        <f>S76+T76+U76+V76+W76</f>
        <v>1374284</v>
      </c>
      <c r="S76" s="17">
        <v>177603</v>
      </c>
      <c r="T76" s="16">
        <v>222973</v>
      </c>
      <c r="U76" s="17">
        <v>957994</v>
      </c>
      <c r="V76" s="17">
        <v>15714</v>
      </c>
      <c r="W76" s="17">
        <v>0</v>
      </c>
    </row>
    <row r="77" spans="1:23" s="1" customFormat="1" x14ac:dyDescent="0.25"/>
    <row r="78" spans="1:23" s="1" customFormat="1" x14ac:dyDescent="0.25"/>
    <row r="79" spans="1:23" s="1" customFormat="1" x14ac:dyDescent="0.25">
      <c r="A79" s="2"/>
      <c r="B79" s="4"/>
      <c r="C79" s="5" t="s">
        <v>16</v>
      </c>
      <c r="D79" s="5" t="s">
        <v>17</v>
      </c>
      <c r="E79" s="5" t="s">
        <v>18</v>
      </c>
      <c r="F79" s="5" t="s">
        <v>19</v>
      </c>
      <c r="G79" s="5" t="s">
        <v>20</v>
      </c>
      <c r="H79" s="5" t="s">
        <v>21</v>
      </c>
      <c r="I79" s="5" t="s">
        <v>22</v>
      </c>
      <c r="J79" s="5" t="s">
        <v>23</v>
      </c>
      <c r="K79" s="5" t="s">
        <v>24</v>
      </c>
      <c r="L79" s="5" t="s">
        <v>25</v>
      </c>
      <c r="M79" s="5" t="s">
        <v>26</v>
      </c>
      <c r="N79" s="5" t="s">
        <v>27</v>
      </c>
      <c r="O79" s="5" t="s">
        <v>0</v>
      </c>
      <c r="P79" s="5" t="s">
        <v>28</v>
      </c>
      <c r="Q79" s="5" t="s">
        <v>29</v>
      </c>
      <c r="R79" s="5" t="s">
        <v>30</v>
      </c>
      <c r="S79" s="5" t="s">
        <v>31</v>
      </c>
      <c r="T79" s="5" t="s">
        <v>32</v>
      </c>
      <c r="U79" s="5" t="s">
        <v>33</v>
      </c>
      <c r="V79" s="5" t="s">
        <v>34</v>
      </c>
      <c r="W79" s="5" t="s">
        <v>35</v>
      </c>
    </row>
    <row r="80" spans="1:23" s="1" customFormat="1" x14ac:dyDescent="0.25">
      <c r="A80" s="2" t="s">
        <v>37</v>
      </c>
      <c r="B80" s="4" t="s">
        <v>12</v>
      </c>
      <c r="C80" s="6" t="s">
        <v>15</v>
      </c>
      <c r="D80" s="6" t="str">
        <f>IF((IFERROR(E80*1,0)+IFERROR(F80*1,0)+IFERROR(G80*1,0)+IFERROR(L80*1,0)+IFERROR(R80*1,0))&lt;&gt;0,IFERROR(E80*1,0)+IFERROR(F80*1,0)+IFERROR(G80*1,0)+IFERROR(L80*1,0)+IFERROR(R80*1,0),"..")</f>
        <v>..</v>
      </c>
      <c r="E80" s="6" t="s">
        <v>15</v>
      </c>
      <c r="F80" s="6" t="s">
        <v>15</v>
      </c>
      <c r="G80" s="6" t="str">
        <f>IF((IFERROR(H80*1,0)+IFERROR(I80*1,0)+IFERROR(J80*1,0)+IFERROR(K80*1,0))&lt;&gt;0,IFERROR(H80*1,0)+IFERROR(I80*1,0)+IFERROR(J80*1,0)+IFERROR(K80*1,0),"..")</f>
        <v>..</v>
      </c>
      <c r="H80" s="6" t="s">
        <v>15</v>
      </c>
      <c r="I80" s="6" t="s">
        <v>15</v>
      </c>
      <c r="J80" s="6" t="s">
        <v>15</v>
      </c>
      <c r="K80" s="6" t="s">
        <v>15</v>
      </c>
      <c r="L80" s="6" t="str">
        <f>IF((IFERROR(M80*1,0)+IFERROR(N80*1,0)+IFERROR(O80*1,0)+IFERROR(P80*1,0)+IFERROR(Q80*1,0))&lt;&gt;0,IFERROR(M80*1,0)+IFERROR(N80*1,0)+IFERROR(O80*1,0)+IFERROR(P80*1,0)+IFERROR(Q80*1,0),"..")</f>
        <v>..</v>
      </c>
      <c r="M80" s="6" t="s">
        <v>15</v>
      </c>
      <c r="N80" s="6" t="s">
        <v>15</v>
      </c>
      <c r="O80" s="6" t="s">
        <v>15</v>
      </c>
      <c r="P80" s="6" t="s">
        <v>15</v>
      </c>
      <c r="Q80" s="6" t="s">
        <v>15</v>
      </c>
      <c r="R80" s="6" t="str">
        <f>IF((IFERROR(S80*1,0)+IFERROR(T80*1,0)+IFERROR(U80*1,0)+IFERROR(V80*1,0)+IFERROR(W80*1,0))&lt;&gt;0,IFERROR(S80*1,0)+IFERROR(T80*1,0)+IFERROR(U80*1,0)+IFERROR(V80*1,0)+IFERROR(W80*1,0),"..")</f>
        <v>..</v>
      </c>
      <c r="S80" s="6" t="s">
        <v>15</v>
      </c>
      <c r="T80" s="6" t="s">
        <v>15</v>
      </c>
      <c r="U80" s="6" t="s">
        <v>15</v>
      </c>
      <c r="V80" s="6" t="s">
        <v>15</v>
      </c>
      <c r="W80" s="6" t="s">
        <v>15</v>
      </c>
    </row>
    <row r="81" spans="1:23" s="1" customFormat="1" x14ac:dyDescent="0.25">
      <c r="A81" s="3" t="s">
        <v>37</v>
      </c>
      <c r="B81" s="7" t="s">
        <v>1</v>
      </c>
      <c r="C81" s="8">
        <v>3</v>
      </c>
      <c r="D81" s="8">
        <f t="shared" ref="D81:D87" si="20">IF((IFERROR(E81*1,0)+IFERROR(F81*1,0)+IFERROR(G81*1,0)+IFERROR(L81*1,0)+IFERROR(R81*1,0))&lt;&gt;0,IFERROR(E81*1,0)+IFERROR(F81*1,0)+IFERROR(G81*1,0)+IFERROR(L81*1,0)+IFERROR(R81*1,0),"..")</f>
        <v>23823</v>
      </c>
      <c r="E81" s="8">
        <v>10058</v>
      </c>
      <c r="F81" s="8" t="s">
        <v>9</v>
      </c>
      <c r="G81" s="8">
        <f t="shared" ref="G81:G87" si="21">IF((IFERROR(H81*1,0)+IFERROR(I81*1,0)+IFERROR(J81*1,0)+IFERROR(K81*1,0))&lt;&gt;0,IFERROR(H81*1,0)+IFERROR(I81*1,0)+IFERROR(J81*1,0)+IFERROR(K81*1,0),"..")</f>
        <v>13765</v>
      </c>
      <c r="H81" s="8" t="s">
        <v>9</v>
      </c>
      <c r="I81" s="8">
        <v>13765</v>
      </c>
      <c r="J81" s="8" t="s">
        <v>9</v>
      </c>
      <c r="K81" s="8" t="s">
        <v>9</v>
      </c>
      <c r="L81" s="8" t="str">
        <f t="shared" ref="L81:L87" si="22">IF((IFERROR(M81*1,0)+IFERROR(N81*1,0)+IFERROR(O81*1,0)+IFERROR(P81*1,0)+IFERROR(Q81*1,0))&lt;&gt;0,IFERROR(M81*1,0)+IFERROR(N81*1,0)+IFERROR(O81*1,0)+IFERROR(P81*1,0)+IFERROR(Q81*1,0),"..")</f>
        <v>..</v>
      </c>
      <c r="M81" s="8" t="s">
        <v>9</v>
      </c>
      <c r="N81" s="8" t="s">
        <v>9</v>
      </c>
      <c r="O81" s="8" t="s">
        <v>9</v>
      </c>
      <c r="P81" s="8" t="s">
        <v>9</v>
      </c>
      <c r="Q81" s="8" t="s">
        <v>9</v>
      </c>
      <c r="R81" s="8" t="str">
        <f t="shared" ref="R81:R87" si="23">IF((IFERROR(S81*1,0)+IFERROR(T81*1,0)+IFERROR(U81*1,0)+IFERROR(V81*1,0)+IFERROR(W81*1,0))&lt;&gt;0,IFERROR(S81*1,0)+IFERROR(T81*1,0)+IFERROR(U81*1,0)+IFERROR(V81*1,0)+IFERROR(W81*1,0),"..")</f>
        <v>..</v>
      </c>
      <c r="S81" s="8" t="s">
        <v>9</v>
      </c>
      <c r="T81" s="8" t="s">
        <v>9</v>
      </c>
      <c r="U81" s="8" t="s">
        <v>9</v>
      </c>
      <c r="V81" s="8" t="s">
        <v>9</v>
      </c>
      <c r="W81" s="8" t="s">
        <v>9</v>
      </c>
    </row>
    <row r="82" spans="1:23" s="1" customFormat="1" x14ac:dyDescent="0.25">
      <c r="A82" s="3" t="s">
        <v>37</v>
      </c>
      <c r="B82" s="7" t="s">
        <v>2</v>
      </c>
      <c r="C82" s="8">
        <v>5</v>
      </c>
      <c r="D82" s="8">
        <f t="shared" si="20"/>
        <v>55493</v>
      </c>
      <c r="E82" s="8">
        <v>23286</v>
      </c>
      <c r="F82" s="8">
        <v>455</v>
      </c>
      <c r="G82" s="8">
        <f t="shared" si="21"/>
        <v>6895</v>
      </c>
      <c r="H82" s="8">
        <v>129</v>
      </c>
      <c r="I82" s="8">
        <v>6766</v>
      </c>
      <c r="J82" s="8">
        <v>0</v>
      </c>
      <c r="K82" s="8">
        <v>0</v>
      </c>
      <c r="L82" s="8">
        <f t="shared" si="22"/>
        <v>6</v>
      </c>
      <c r="M82" s="8">
        <v>6</v>
      </c>
      <c r="N82" s="8">
        <v>0</v>
      </c>
      <c r="O82" s="8">
        <v>0</v>
      </c>
      <c r="P82" s="8">
        <v>0</v>
      </c>
      <c r="Q82" s="8">
        <v>0</v>
      </c>
      <c r="R82" s="8">
        <f t="shared" si="23"/>
        <v>24851</v>
      </c>
      <c r="S82" s="8">
        <v>0</v>
      </c>
      <c r="T82" s="8">
        <v>0</v>
      </c>
      <c r="U82" s="8">
        <v>3080</v>
      </c>
      <c r="V82" s="8">
        <v>21771</v>
      </c>
      <c r="W82" s="8">
        <v>0</v>
      </c>
    </row>
    <row r="83" spans="1:23" s="1" customFormat="1" x14ac:dyDescent="0.25">
      <c r="A83" s="3" t="s">
        <v>37</v>
      </c>
      <c r="B83" s="7" t="s">
        <v>3</v>
      </c>
      <c r="C83" s="8" t="s">
        <v>15</v>
      </c>
      <c r="D83" s="8" t="str">
        <f t="shared" si="20"/>
        <v>..</v>
      </c>
      <c r="E83" s="8" t="s">
        <v>15</v>
      </c>
      <c r="F83" s="8" t="s">
        <v>15</v>
      </c>
      <c r="G83" s="8" t="str">
        <f t="shared" si="21"/>
        <v>..</v>
      </c>
      <c r="H83" s="8" t="s">
        <v>15</v>
      </c>
      <c r="I83" s="8" t="s">
        <v>15</v>
      </c>
      <c r="J83" s="8" t="s">
        <v>15</v>
      </c>
      <c r="K83" s="8" t="s">
        <v>15</v>
      </c>
      <c r="L83" s="8" t="str">
        <f t="shared" si="22"/>
        <v>..</v>
      </c>
      <c r="M83" s="8" t="s">
        <v>15</v>
      </c>
      <c r="N83" s="8" t="s">
        <v>15</v>
      </c>
      <c r="O83" s="8" t="s">
        <v>15</v>
      </c>
      <c r="P83" s="8" t="s">
        <v>15</v>
      </c>
      <c r="Q83" s="8" t="s">
        <v>15</v>
      </c>
      <c r="R83" s="8" t="str">
        <f t="shared" si="23"/>
        <v>..</v>
      </c>
      <c r="S83" s="8" t="s">
        <v>15</v>
      </c>
      <c r="T83" s="8" t="s">
        <v>15</v>
      </c>
      <c r="U83" s="8" t="s">
        <v>15</v>
      </c>
      <c r="V83" s="8" t="s">
        <v>15</v>
      </c>
      <c r="W83" s="8" t="s">
        <v>15</v>
      </c>
    </row>
    <row r="84" spans="1:23" s="1" customFormat="1" x14ac:dyDescent="0.25">
      <c r="A84" s="3" t="s">
        <v>37</v>
      </c>
      <c r="B84" s="7" t="s">
        <v>4</v>
      </c>
      <c r="C84" s="8">
        <v>3</v>
      </c>
      <c r="D84" s="8">
        <f t="shared" si="20"/>
        <v>23254</v>
      </c>
      <c r="E84" s="8">
        <v>1743</v>
      </c>
      <c r="F84" s="8">
        <v>967</v>
      </c>
      <c r="G84" s="8">
        <f t="shared" si="21"/>
        <v>19002</v>
      </c>
      <c r="H84" s="8">
        <v>0</v>
      </c>
      <c r="I84" s="8">
        <v>19002</v>
      </c>
      <c r="J84" s="8">
        <v>0</v>
      </c>
      <c r="K84" s="8">
        <v>0</v>
      </c>
      <c r="L84" s="8">
        <f t="shared" si="22"/>
        <v>448</v>
      </c>
      <c r="M84" s="8">
        <v>0</v>
      </c>
      <c r="N84" s="8">
        <v>448</v>
      </c>
      <c r="O84" s="8">
        <v>0</v>
      </c>
      <c r="P84" s="8">
        <v>0</v>
      </c>
      <c r="Q84" s="8">
        <v>0</v>
      </c>
      <c r="R84" s="8">
        <f t="shared" si="23"/>
        <v>1094</v>
      </c>
      <c r="S84" s="8">
        <v>0</v>
      </c>
      <c r="T84" s="8">
        <v>0</v>
      </c>
      <c r="U84" s="8">
        <v>0</v>
      </c>
      <c r="V84" s="8">
        <v>1094</v>
      </c>
      <c r="W84" s="8">
        <v>0</v>
      </c>
    </row>
    <row r="85" spans="1:23" s="1" customFormat="1" x14ac:dyDescent="0.25">
      <c r="A85" s="3" t="s">
        <v>37</v>
      </c>
      <c r="B85" s="7" t="s">
        <v>5</v>
      </c>
      <c r="C85" s="8">
        <v>3</v>
      </c>
      <c r="D85" s="8">
        <f t="shared" si="20"/>
        <v>5067</v>
      </c>
      <c r="E85" s="8">
        <v>3546</v>
      </c>
      <c r="F85" s="8" t="s">
        <v>9</v>
      </c>
      <c r="G85" s="8">
        <f t="shared" si="21"/>
        <v>1414</v>
      </c>
      <c r="H85" s="8">
        <v>0</v>
      </c>
      <c r="I85" s="8">
        <v>1414</v>
      </c>
      <c r="J85" s="8">
        <v>0</v>
      </c>
      <c r="K85" s="8">
        <v>0</v>
      </c>
      <c r="L85" s="8">
        <f t="shared" si="22"/>
        <v>107</v>
      </c>
      <c r="M85" s="8">
        <v>0</v>
      </c>
      <c r="N85" s="8">
        <v>107</v>
      </c>
      <c r="O85" s="8">
        <v>0</v>
      </c>
      <c r="P85" s="8">
        <v>0</v>
      </c>
      <c r="Q85" s="8">
        <v>0</v>
      </c>
      <c r="R85" s="8" t="str">
        <f t="shared" si="23"/>
        <v>..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</row>
    <row r="86" spans="1:23" s="1" customFormat="1" x14ac:dyDescent="0.25">
      <c r="A86" s="3" t="s">
        <v>37</v>
      </c>
      <c r="B86" s="7" t="s">
        <v>6</v>
      </c>
      <c r="C86" s="8">
        <v>5</v>
      </c>
      <c r="D86" s="8">
        <f t="shared" si="20"/>
        <v>26611</v>
      </c>
      <c r="E86" s="8">
        <v>10652</v>
      </c>
      <c r="F86" s="8">
        <v>3508</v>
      </c>
      <c r="G86" s="8">
        <f t="shared" si="21"/>
        <v>8981</v>
      </c>
      <c r="H86" s="8">
        <v>0</v>
      </c>
      <c r="I86" s="8">
        <v>8981</v>
      </c>
      <c r="J86" s="8">
        <v>0</v>
      </c>
      <c r="K86" s="8">
        <v>0</v>
      </c>
      <c r="L86" s="8">
        <f t="shared" si="22"/>
        <v>3470</v>
      </c>
      <c r="M86" s="8">
        <v>0</v>
      </c>
      <c r="N86" s="8">
        <v>3470</v>
      </c>
      <c r="O86" s="8">
        <v>0</v>
      </c>
      <c r="P86" s="8">
        <v>0</v>
      </c>
      <c r="Q86" s="8">
        <v>0</v>
      </c>
      <c r="R86" s="8" t="str">
        <f t="shared" si="23"/>
        <v>..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</row>
    <row r="87" spans="1:23" s="1" customFormat="1" x14ac:dyDescent="0.25">
      <c r="A87" s="3" t="s">
        <v>37</v>
      </c>
      <c r="B87" s="7" t="s">
        <v>8</v>
      </c>
      <c r="C87" s="8">
        <v>3</v>
      </c>
      <c r="D87" s="8">
        <f t="shared" si="20"/>
        <v>14196</v>
      </c>
      <c r="E87" s="8">
        <v>12132</v>
      </c>
      <c r="F87" s="8" t="s">
        <v>9</v>
      </c>
      <c r="G87" s="8">
        <f t="shared" si="21"/>
        <v>1922</v>
      </c>
      <c r="H87" s="8">
        <v>319</v>
      </c>
      <c r="I87" s="8">
        <v>1603</v>
      </c>
      <c r="J87" s="8">
        <v>0</v>
      </c>
      <c r="K87" s="8">
        <v>0</v>
      </c>
      <c r="L87" s="8">
        <f t="shared" si="22"/>
        <v>142</v>
      </c>
      <c r="M87" s="8" t="s">
        <v>9</v>
      </c>
      <c r="N87" s="8" t="s">
        <v>9</v>
      </c>
      <c r="O87" s="8">
        <v>142</v>
      </c>
      <c r="P87" s="8" t="s">
        <v>9</v>
      </c>
      <c r="Q87" s="8" t="s">
        <v>9</v>
      </c>
      <c r="R87" s="8" t="str">
        <f t="shared" si="23"/>
        <v>..</v>
      </c>
      <c r="S87" s="8" t="s">
        <v>9</v>
      </c>
      <c r="T87" s="8" t="s">
        <v>9</v>
      </c>
      <c r="U87" s="8" t="s">
        <v>9</v>
      </c>
      <c r="V87" s="8" t="s">
        <v>9</v>
      </c>
      <c r="W87" s="8" t="s">
        <v>9</v>
      </c>
    </row>
    <row r="88" spans="1:23" s="1" customFormat="1" ht="15.75" x14ac:dyDescent="0.25">
      <c r="A88" s="10" t="s">
        <v>37</v>
      </c>
      <c r="B88" s="11" t="s">
        <v>36</v>
      </c>
      <c r="C88" s="11"/>
      <c r="D88" s="12">
        <f>E88+F88+G88+L88+R88</f>
        <v>455523</v>
      </c>
      <c r="E88" s="12">
        <v>104683</v>
      </c>
      <c r="F88" s="12">
        <v>4930</v>
      </c>
      <c r="G88" s="12">
        <f>H88+I88+J88+K88</f>
        <v>69372</v>
      </c>
      <c r="H88" s="16">
        <v>17238</v>
      </c>
      <c r="I88" s="16">
        <v>52134</v>
      </c>
      <c r="J88" s="16">
        <v>0</v>
      </c>
      <c r="K88" s="16">
        <v>0</v>
      </c>
      <c r="L88" s="12">
        <f>M88+N88+O88+P88+Q88</f>
        <v>36691</v>
      </c>
      <c r="M88" s="16">
        <v>6</v>
      </c>
      <c r="N88" s="17">
        <v>6787</v>
      </c>
      <c r="O88" s="17">
        <v>29898</v>
      </c>
      <c r="P88" s="16">
        <v>0</v>
      </c>
      <c r="Q88" s="17">
        <v>0</v>
      </c>
      <c r="R88" s="12">
        <f>S88+T88+U88+V88+W88</f>
        <v>239847</v>
      </c>
      <c r="S88" s="17">
        <v>0</v>
      </c>
      <c r="T88" s="16">
        <v>0</v>
      </c>
      <c r="U88" s="17">
        <v>216983</v>
      </c>
      <c r="V88" s="17">
        <v>22864</v>
      </c>
      <c r="W88" s="17">
        <v>0</v>
      </c>
    </row>
    <row r="89" spans="1:23" s="1" customFormat="1" x14ac:dyDescent="0.25"/>
    <row r="90" spans="1:23" s="1" customFormat="1" x14ac:dyDescent="0.25"/>
    <row r="91" spans="1:23" s="1" customFormat="1" x14ac:dyDescent="0.25">
      <c r="A91" s="2"/>
      <c r="B91" s="4"/>
      <c r="C91" s="5" t="s">
        <v>16</v>
      </c>
      <c r="D91" s="5" t="s">
        <v>17</v>
      </c>
      <c r="E91" s="5" t="s">
        <v>18</v>
      </c>
      <c r="F91" s="5" t="s">
        <v>19</v>
      </c>
      <c r="G91" s="5" t="s">
        <v>20</v>
      </c>
      <c r="H91" s="5" t="s">
        <v>21</v>
      </c>
      <c r="I91" s="5" t="s">
        <v>22</v>
      </c>
      <c r="J91" s="5" t="s">
        <v>23</v>
      </c>
      <c r="K91" s="5" t="s">
        <v>24</v>
      </c>
      <c r="L91" s="5" t="s">
        <v>25</v>
      </c>
      <c r="M91" s="5" t="s">
        <v>26</v>
      </c>
      <c r="N91" s="5" t="s">
        <v>27</v>
      </c>
      <c r="O91" s="5" t="s">
        <v>0</v>
      </c>
      <c r="P91" s="5" t="s">
        <v>28</v>
      </c>
      <c r="Q91" s="5" t="s">
        <v>29</v>
      </c>
      <c r="R91" s="5" t="s">
        <v>30</v>
      </c>
      <c r="S91" s="5" t="s">
        <v>31</v>
      </c>
      <c r="T91" s="5" t="s">
        <v>32</v>
      </c>
      <c r="U91" s="5" t="s">
        <v>33</v>
      </c>
      <c r="V91" s="5" t="s">
        <v>34</v>
      </c>
      <c r="W91" s="5" t="s">
        <v>35</v>
      </c>
    </row>
    <row r="92" spans="1:23" s="1" customFormat="1" x14ac:dyDescent="0.25">
      <c r="A92" s="2" t="s">
        <v>45</v>
      </c>
      <c r="B92" s="4" t="s">
        <v>12</v>
      </c>
      <c r="C92" s="6">
        <v>3</v>
      </c>
      <c r="D92" s="6">
        <f>IF((IFERROR(E92*1,0)+IFERROR(F92*1,0)+IFERROR(G92*1,0)+IFERROR(L92*1,0)+IFERROR(R92*1,0))&lt;&gt;0,IFERROR(E92*1,0)+IFERROR(F92*1,0)+IFERROR(G92*1,0)+IFERROR(L92*1,0)+IFERROR(R92*1,0),"..")</f>
        <v>15995</v>
      </c>
      <c r="E92" s="6">
        <v>3775</v>
      </c>
      <c r="F92" s="6" t="s">
        <v>9</v>
      </c>
      <c r="G92" s="6" t="str">
        <f>IF((IFERROR(H92*1,0)+IFERROR(I92*1,0)+IFERROR(J92*1,0)+IFERROR(K92*1,0))&lt;&gt;0,IFERROR(H92*1,0)+IFERROR(I92*1,0)+IFERROR(J92*1,0)+IFERROR(K92*1,0),"..")</f>
        <v>..</v>
      </c>
      <c r="H92" s="6" t="s">
        <v>9</v>
      </c>
      <c r="I92" s="6" t="s">
        <v>9</v>
      </c>
      <c r="J92" s="6" t="s">
        <v>9</v>
      </c>
      <c r="K92" s="6" t="s">
        <v>9</v>
      </c>
      <c r="L92" s="6">
        <f>IF((IFERROR(M92*1,0)+IFERROR(N92*1,0)+IFERROR(O92*1,0)+IFERROR(P92*1,0)+IFERROR(Q92*1,0))&lt;&gt;0,IFERROR(M92*1,0)+IFERROR(N92*1,0)+IFERROR(O92*1,0)+IFERROR(P92*1,0)+IFERROR(Q92*1,0),"..")</f>
        <v>12220</v>
      </c>
      <c r="M92" s="6" t="s">
        <v>9</v>
      </c>
      <c r="N92" s="6">
        <v>12220</v>
      </c>
      <c r="O92" s="6" t="s">
        <v>9</v>
      </c>
      <c r="P92" s="6" t="s">
        <v>9</v>
      </c>
      <c r="Q92" s="6" t="s">
        <v>9</v>
      </c>
      <c r="R92" s="6" t="str">
        <f>IF((IFERROR(S92*1,0)+IFERROR(T92*1,0)+IFERROR(U92*1,0)+IFERROR(V92*1,0)+IFERROR(W92*1,0))&lt;&gt;0,IFERROR(S92*1,0)+IFERROR(T92*1,0)+IFERROR(U92*1,0)+IFERROR(V92*1,0)+IFERROR(W92*1,0),"..")</f>
        <v>..</v>
      </c>
      <c r="S92" s="6" t="s">
        <v>9</v>
      </c>
      <c r="T92" s="6" t="s">
        <v>9</v>
      </c>
      <c r="U92" s="6" t="s">
        <v>9</v>
      </c>
      <c r="V92" s="6" t="s">
        <v>9</v>
      </c>
      <c r="W92" s="6" t="s">
        <v>9</v>
      </c>
    </row>
    <row r="93" spans="1:23" s="1" customFormat="1" x14ac:dyDescent="0.25">
      <c r="A93" s="3" t="s">
        <v>45</v>
      </c>
      <c r="B93" s="7" t="s">
        <v>1</v>
      </c>
      <c r="C93" s="8">
        <v>4</v>
      </c>
      <c r="D93" s="8">
        <f t="shared" ref="D93:D100" si="24">IF((IFERROR(E93*1,0)+IFERROR(F93*1,0)+IFERROR(G93*1,0)+IFERROR(L93*1,0)+IFERROR(R93*1,0))&lt;&gt;0,IFERROR(E93*1,0)+IFERROR(F93*1,0)+IFERROR(G93*1,0)+IFERROR(L93*1,0)+IFERROR(R93*1,0),"..")</f>
        <v>95055</v>
      </c>
      <c r="E93" s="8">
        <v>40029</v>
      </c>
      <c r="F93" s="8" t="s">
        <v>9</v>
      </c>
      <c r="G93" s="8">
        <f t="shared" ref="G93:G100" si="25">IF((IFERROR(H93*1,0)+IFERROR(I93*1,0)+IFERROR(J93*1,0)+IFERROR(K93*1,0))&lt;&gt;0,IFERROR(H93*1,0)+IFERROR(I93*1,0)+IFERROR(J93*1,0)+IFERROR(K93*1,0),"..")</f>
        <v>35442</v>
      </c>
      <c r="H93" s="8">
        <v>6578</v>
      </c>
      <c r="I93" s="8">
        <v>28864</v>
      </c>
      <c r="J93" s="8">
        <v>0</v>
      </c>
      <c r="K93" s="8">
        <v>0</v>
      </c>
      <c r="L93" s="8">
        <f t="shared" ref="L93:L100" si="26">IF((IFERROR(M93*1,0)+IFERROR(N93*1,0)+IFERROR(O93*1,0)+IFERROR(P93*1,0)+IFERROR(Q93*1,0))&lt;&gt;0,IFERROR(M93*1,0)+IFERROR(N93*1,0)+IFERROR(O93*1,0)+IFERROR(P93*1,0)+IFERROR(Q93*1,0),"..")</f>
        <v>19584</v>
      </c>
      <c r="M93" s="8">
        <v>0</v>
      </c>
      <c r="N93" s="8">
        <v>19584</v>
      </c>
      <c r="O93" s="8">
        <v>0</v>
      </c>
      <c r="P93" s="8">
        <v>0</v>
      </c>
      <c r="Q93" s="8">
        <v>0</v>
      </c>
      <c r="R93" s="8" t="str">
        <f t="shared" ref="R93:R100" si="27">IF((IFERROR(S93*1,0)+IFERROR(T93*1,0)+IFERROR(U93*1,0)+IFERROR(V93*1,0)+IFERROR(W93*1,0))&lt;&gt;0,IFERROR(S93*1,0)+IFERROR(T93*1,0)+IFERROR(U93*1,0)+IFERROR(V93*1,0)+IFERROR(W93*1,0),"..")</f>
        <v>..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</row>
    <row r="94" spans="1:23" s="1" customFormat="1" x14ac:dyDescent="0.25">
      <c r="A94" s="3" t="s">
        <v>45</v>
      </c>
      <c r="B94" s="7" t="s">
        <v>2</v>
      </c>
      <c r="C94" s="8" t="s">
        <v>15</v>
      </c>
      <c r="D94" s="8" t="str">
        <f t="shared" si="24"/>
        <v>..</v>
      </c>
      <c r="E94" s="8" t="s">
        <v>15</v>
      </c>
      <c r="F94" s="8" t="s">
        <v>15</v>
      </c>
      <c r="G94" s="8" t="str">
        <f t="shared" si="25"/>
        <v>..</v>
      </c>
      <c r="H94" s="8" t="s">
        <v>15</v>
      </c>
      <c r="I94" s="8" t="s">
        <v>15</v>
      </c>
      <c r="J94" s="8" t="s">
        <v>15</v>
      </c>
      <c r="K94" s="8" t="s">
        <v>15</v>
      </c>
      <c r="L94" s="8" t="str">
        <f t="shared" si="26"/>
        <v>..</v>
      </c>
      <c r="M94" s="8" t="s">
        <v>15</v>
      </c>
      <c r="N94" s="8" t="s">
        <v>15</v>
      </c>
      <c r="O94" s="8" t="s">
        <v>15</v>
      </c>
      <c r="P94" s="8" t="s">
        <v>15</v>
      </c>
      <c r="Q94" s="8" t="s">
        <v>15</v>
      </c>
      <c r="R94" s="8" t="str">
        <f t="shared" si="27"/>
        <v>..</v>
      </c>
      <c r="S94" s="8" t="s">
        <v>15</v>
      </c>
      <c r="T94" s="8" t="s">
        <v>15</v>
      </c>
      <c r="U94" s="8" t="s">
        <v>15</v>
      </c>
      <c r="V94" s="8" t="s">
        <v>15</v>
      </c>
      <c r="W94" s="8" t="s">
        <v>15</v>
      </c>
    </row>
    <row r="95" spans="1:23" s="1" customFormat="1" x14ac:dyDescent="0.25">
      <c r="A95" s="3" t="s">
        <v>45</v>
      </c>
      <c r="B95" s="7" t="s">
        <v>4</v>
      </c>
      <c r="C95" s="8">
        <v>4</v>
      </c>
      <c r="D95" s="8">
        <f t="shared" si="24"/>
        <v>13323</v>
      </c>
      <c r="E95" s="8">
        <v>6445</v>
      </c>
      <c r="F95" s="8" t="s">
        <v>9</v>
      </c>
      <c r="G95" s="8">
        <f t="shared" si="25"/>
        <v>5096</v>
      </c>
      <c r="H95" s="8" t="s">
        <v>9</v>
      </c>
      <c r="I95" s="8">
        <v>5096</v>
      </c>
      <c r="J95" s="8" t="s">
        <v>9</v>
      </c>
      <c r="K95" s="8" t="s">
        <v>9</v>
      </c>
      <c r="L95" s="8">
        <f t="shared" si="26"/>
        <v>1782</v>
      </c>
      <c r="M95" s="8">
        <v>325</v>
      </c>
      <c r="N95" s="8">
        <v>359</v>
      </c>
      <c r="O95" s="8">
        <v>1098</v>
      </c>
      <c r="P95" s="8" t="s">
        <v>9</v>
      </c>
      <c r="Q95" s="8" t="s">
        <v>9</v>
      </c>
      <c r="R95" s="8" t="str">
        <f t="shared" si="27"/>
        <v>..</v>
      </c>
      <c r="S95" s="8" t="s">
        <v>9</v>
      </c>
      <c r="T95" s="8" t="s">
        <v>9</v>
      </c>
      <c r="U95" s="8" t="s">
        <v>9</v>
      </c>
      <c r="V95" s="8" t="s">
        <v>9</v>
      </c>
      <c r="W95" s="8" t="s">
        <v>9</v>
      </c>
    </row>
    <row r="96" spans="1:23" s="1" customFormat="1" x14ac:dyDescent="0.25">
      <c r="A96" s="3" t="s">
        <v>45</v>
      </c>
      <c r="B96" s="7" t="s">
        <v>5</v>
      </c>
      <c r="C96" s="8">
        <v>6</v>
      </c>
      <c r="D96" s="8">
        <f t="shared" si="24"/>
        <v>25968</v>
      </c>
      <c r="E96" s="8">
        <v>13614</v>
      </c>
      <c r="F96" s="8" t="s">
        <v>9</v>
      </c>
      <c r="G96" s="8">
        <f t="shared" si="25"/>
        <v>10286</v>
      </c>
      <c r="H96" s="8" t="s">
        <v>9</v>
      </c>
      <c r="I96" s="8">
        <v>10286</v>
      </c>
      <c r="J96" s="8" t="s">
        <v>9</v>
      </c>
      <c r="K96" s="8" t="s">
        <v>9</v>
      </c>
      <c r="L96" s="8">
        <f t="shared" si="26"/>
        <v>876</v>
      </c>
      <c r="M96" s="8" t="s">
        <v>9</v>
      </c>
      <c r="N96" s="8">
        <v>876</v>
      </c>
      <c r="O96" s="8" t="s">
        <v>9</v>
      </c>
      <c r="P96" s="8" t="s">
        <v>9</v>
      </c>
      <c r="Q96" s="8" t="s">
        <v>9</v>
      </c>
      <c r="R96" s="8">
        <f t="shared" si="27"/>
        <v>1192</v>
      </c>
      <c r="S96" s="8" t="s">
        <v>9</v>
      </c>
      <c r="T96" s="8" t="s">
        <v>9</v>
      </c>
      <c r="U96" s="8">
        <v>1192</v>
      </c>
      <c r="V96" s="8" t="s">
        <v>9</v>
      </c>
      <c r="W96" s="8" t="s">
        <v>9</v>
      </c>
    </row>
    <row r="97" spans="1:23" s="1" customFormat="1" x14ac:dyDescent="0.25">
      <c r="A97" s="3" t="s">
        <v>45</v>
      </c>
      <c r="B97" s="7" t="s">
        <v>10</v>
      </c>
      <c r="C97" s="8" t="s">
        <v>15</v>
      </c>
      <c r="D97" s="8" t="str">
        <f t="shared" si="24"/>
        <v>..</v>
      </c>
      <c r="E97" s="8" t="s">
        <v>15</v>
      </c>
      <c r="F97" s="8" t="s">
        <v>15</v>
      </c>
      <c r="G97" s="8" t="str">
        <f t="shared" si="25"/>
        <v>..</v>
      </c>
      <c r="H97" s="8" t="s">
        <v>15</v>
      </c>
      <c r="I97" s="8" t="s">
        <v>15</v>
      </c>
      <c r="J97" s="8" t="s">
        <v>15</v>
      </c>
      <c r="K97" s="8" t="s">
        <v>15</v>
      </c>
      <c r="L97" s="8" t="str">
        <f t="shared" si="26"/>
        <v>..</v>
      </c>
      <c r="M97" s="8" t="s">
        <v>15</v>
      </c>
      <c r="N97" s="8" t="s">
        <v>15</v>
      </c>
      <c r="O97" s="8" t="s">
        <v>15</v>
      </c>
      <c r="P97" s="8" t="s">
        <v>15</v>
      </c>
      <c r="Q97" s="8" t="s">
        <v>15</v>
      </c>
      <c r="R97" s="8" t="str">
        <f t="shared" si="27"/>
        <v>..</v>
      </c>
      <c r="S97" s="8" t="s">
        <v>15</v>
      </c>
      <c r="T97" s="8" t="s">
        <v>15</v>
      </c>
      <c r="U97" s="8" t="s">
        <v>15</v>
      </c>
      <c r="V97" s="8" t="s">
        <v>15</v>
      </c>
      <c r="W97" s="8" t="s">
        <v>15</v>
      </c>
    </row>
    <row r="98" spans="1:23" s="1" customFormat="1" x14ac:dyDescent="0.25">
      <c r="A98" s="3" t="s">
        <v>45</v>
      </c>
      <c r="B98" s="7" t="s">
        <v>11</v>
      </c>
      <c r="C98" s="8" t="s">
        <v>15</v>
      </c>
      <c r="D98" s="8" t="str">
        <f t="shared" si="24"/>
        <v>..</v>
      </c>
      <c r="E98" s="8" t="s">
        <v>15</v>
      </c>
      <c r="F98" s="8" t="s">
        <v>15</v>
      </c>
      <c r="G98" s="8" t="str">
        <f t="shared" si="25"/>
        <v>..</v>
      </c>
      <c r="H98" s="8" t="s">
        <v>15</v>
      </c>
      <c r="I98" s="8" t="s">
        <v>15</v>
      </c>
      <c r="J98" s="8" t="s">
        <v>15</v>
      </c>
      <c r="K98" s="8" t="s">
        <v>15</v>
      </c>
      <c r="L98" s="8" t="str">
        <f t="shared" si="26"/>
        <v>..</v>
      </c>
      <c r="M98" s="8" t="s">
        <v>15</v>
      </c>
      <c r="N98" s="8" t="s">
        <v>15</v>
      </c>
      <c r="O98" s="8" t="s">
        <v>15</v>
      </c>
      <c r="P98" s="8" t="s">
        <v>15</v>
      </c>
      <c r="Q98" s="8" t="s">
        <v>15</v>
      </c>
      <c r="R98" s="8" t="str">
        <f t="shared" si="27"/>
        <v>..</v>
      </c>
      <c r="S98" s="8" t="s">
        <v>15</v>
      </c>
      <c r="T98" s="8" t="s">
        <v>15</v>
      </c>
      <c r="U98" s="8" t="s">
        <v>15</v>
      </c>
      <c r="V98" s="8" t="s">
        <v>15</v>
      </c>
      <c r="W98" s="8" t="s">
        <v>15</v>
      </c>
    </row>
    <row r="99" spans="1:23" s="1" customFormat="1" x14ac:dyDescent="0.25">
      <c r="A99" s="3" t="s">
        <v>45</v>
      </c>
      <c r="B99" s="7" t="s">
        <v>6</v>
      </c>
      <c r="C99" s="8">
        <v>9</v>
      </c>
      <c r="D99" s="8">
        <f t="shared" si="24"/>
        <v>34695</v>
      </c>
      <c r="E99" s="8">
        <v>17007</v>
      </c>
      <c r="F99" s="8">
        <v>1613</v>
      </c>
      <c r="G99" s="8">
        <f t="shared" si="25"/>
        <v>12184</v>
      </c>
      <c r="H99" s="8" t="s">
        <v>9</v>
      </c>
      <c r="I99" s="8">
        <v>12184</v>
      </c>
      <c r="J99" s="8" t="s">
        <v>9</v>
      </c>
      <c r="K99" s="8" t="s">
        <v>9</v>
      </c>
      <c r="L99" s="8">
        <f t="shared" si="26"/>
        <v>3891</v>
      </c>
      <c r="M99" s="8" t="s">
        <v>9</v>
      </c>
      <c r="N99" s="8">
        <v>3537</v>
      </c>
      <c r="O99" s="8">
        <v>354</v>
      </c>
      <c r="P99" s="8" t="s">
        <v>9</v>
      </c>
      <c r="Q99" s="8" t="s">
        <v>9</v>
      </c>
      <c r="R99" s="8" t="str">
        <f t="shared" si="27"/>
        <v>..</v>
      </c>
      <c r="S99" s="8" t="s">
        <v>9</v>
      </c>
      <c r="T99" s="8" t="s">
        <v>9</v>
      </c>
      <c r="U99" s="8" t="s">
        <v>9</v>
      </c>
      <c r="V99" s="8" t="s">
        <v>9</v>
      </c>
      <c r="W99" s="8" t="s">
        <v>9</v>
      </c>
    </row>
    <row r="100" spans="1:23" s="1" customFormat="1" x14ac:dyDescent="0.25">
      <c r="A100" s="3" t="s">
        <v>45</v>
      </c>
      <c r="B100" s="7" t="s">
        <v>7</v>
      </c>
      <c r="C100" s="8" t="s">
        <v>15</v>
      </c>
      <c r="D100" s="8" t="str">
        <f t="shared" si="24"/>
        <v>..</v>
      </c>
      <c r="E100" s="8" t="s">
        <v>15</v>
      </c>
      <c r="F100" s="8" t="s">
        <v>15</v>
      </c>
      <c r="G100" s="8" t="str">
        <f t="shared" si="25"/>
        <v>..</v>
      </c>
      <c r="H100" s="8" t="s">
        <v>15</v>
      </c>
      <c r="I100" s="8" t="s">
        <v>15</v>
      </c>
      <c r="J100" s="8" t="s">
        <v>15</v>
      </c>
      <c r="K100" s="8" t="s">
        <v>15</v>
      </c>
      <c r="L100" s="8" t="str">
        <f t="shared" si="26"/>
        <v>..</v>
      </c>
      <c r="M100" s="8" t="s">
        <v>15</v>
      </c>
      <c r="N100" s="8" t="s">
        <v>15</v>
      </c>
      <c r="O100" s="8" t="s">
        <v>15</v>
      </c>
      <c r="P100" s="8" t="s">
        <v>15</v>
      </c>
      <c r="Q100" s="8" t="s">
        <v>15</v>
      </c>
      <c r="R100" s="8" t="str">
        <f t="shared" si="27"/>
        <v>..</v>
      </c>
      <c r="S100" s="8" t="s">
        <v>15</v>
      </c>
      <c r="T100" s="8" t="s">
        <v>15</v>
      </c>
      <c r="U100" s="8" t="s">
        <v>15</v>
      </c>
      <c r="V100" s="8" t="s">
        <v>15</v>
      </c>
      <c r="W100" s="8" t="s">
        <v>15</v>
      </c>
    </row>
    <row r="101" spans="1:23" s="1" customFormat="1" ht="15.75" x14ac:dyDescent="0.25">
      <c r="A101" s="10" t="s">
        <v>45</v>
      </c>
      <c r="B101" s="11" t="s">
        <v>36</v>
      </c>
      <c r="C101" s="11">
        <v>32</v>
      </c>
      <c r="D101" s="12">
        <f>E101+F101+G101+L101+R101</f>
        <v>264530</v>
      </c>
      <c r="E101" s="12">
        <v>97946</v>
      </c>
      <c r="F101" s="12">
        <v>1613</v>
      </c>
      <c r="G101" s="12">
        <f>H101+I101+J101+K101</f>
        <v>67706</v>
      </c>
      <c r="H101" s="16">
        <v>6578</v>
      </c>
      <c r="I101" s="16">
        <v>61128</v>
      </c>
      <c r="J101" s="16">
        <v>0</v>
      </c>
      <c r="K101" s="16">
        <v>0</v>
      </c>
      <c r="L101" s="12">
        <f>M101+N101+O101+P101+Q101</f>
        <v>39978</v>
      </c>
      <c r="M101" s="16">
        <v>325</v>
      </c>
      <c r="N101" s="17">
        <v>36575</v>
      </c>
      <c r="O101" s="17">
        <v>3078</v>
      </c>
      <c r="P101" s="16">
        <v>0</v>
      </c>
      <c r="Q101" s="17">
        <v>0</v>
      </c>
      <c r="R101" s="12">
        <f>S101+T101+U101+V101+W101</f>
        <v>57287</v>
      </c>
      <c r="S101" s="17">
        <v>0</v>
      </c>
      <c r="T101" s="16">
        <v>0</v>
      </c>
      <c r="U101" s="17">
        <v>1192</v>
      </c>
      <c r="V101" s="17">
        <v>56095</v>
      </c>
      <c r="W101" s="17">
        <v>0</v>
      </c>
    </row>
    <row r="102" spans="1:23" s="1" customFormat="1" x14ac:dyDescent="0.25"/>
    <row r="103" spans="1:23" s="1" customFormat="1" x14ac:dyDescent="0.25"/>
    <row r="104" spans="1:23" s="1" customFormat="1" x14ac:dyDescent="0.25">
      <c r="A104" s="2"/>
      <c r="B104" s="4"/>
      <c r="C104" s="5" t="s">
        <v>16</v>
      </c>
      <c r="D104" s="5" t="s">
        <v>17</v>
      </c>
      <c r="E104" s="5" t="s">
        <v>18</v>
      </c>
      <c r="F104" s="5" t="s">
        <v>19</v>
      </c>
      <c r="G104" s="5" t="s">
        <v>20</v>
      </c>
      <c r="H104" s="5" t="s">
        <v>21</v>
      </c>
      <c r="I104" s="5" t="s">
        <v>22</v>
      </c>
      <c r="J104" s="5" t="s">
        <v>23</v>
      </c>
      <c r="K104" s="5" t="s">
        <v>24</v>
      </c>
      <c r="L104" s="5" t="s">
        <v>25</v>
      </c>
      <c r="M104" s="5" t="s">
        <v>26</v>
      </c>
      <c r="N104" s="5" t="s">
        <v>27</v>
      </c>
      <c r="O104" s="5" t="s">
        <v>0</v>
      </c>
      <c r="P104" s="5" t="s">
        <v>28</v>
      </c>
      <c r="Q104" s="5" t="s">
        <v>29</v>
      </c>
      <c r="R104" s="5" t="s">
        <v>30</v>
      </c>
      <c r="S104" s="5" t="s">
        <v>31</v>
      </c>
      <c r="T104" s="5" t="s">
        <v>32</v>
      </c>
      <c r="U104" s="5" t="s">
        <v>33</v>
      </c>
      <c r="V104" s="5" t="s">
        <v>34</v>
      </c>
      <c r="W104" s="5" t="s">
        <v>35</v>
      </c>
    </row>
    <row r="105" spans="1:23" s="1" customFormat="1" x14ac:dyDescent="0.25">
      <c r="A105" s="2" t="s">
        <v>38</v>
      </c>
      <c r="B105" s="4" t="s">
        <v>12</v>
      </c>
      <c r="C105" s="6" t="s">
        <v>15</v>
      </c>
      <c r="D105" s="6" t="str">
        <f>IF((IFERROR(E105*1,0)+IFERROR(F105*1,0)+IFERROR(G105*1,0)+IFERROR(L105*1,0)+IFERROR(R105*1,0))&lt;&gt;0,IFERROR(E105*1,0)+IFERROR(F105*1,0)+IFERROR(G105*1,0)+IFERROR(L105*1,0)+IFERROR(R105*1,0),"..")</f>
        <v>..</v>
      </c>
      <c r="E105" s="6" t="s">
        <v>15</v>
      </c>
      <c r="F105" s="6" t="s">
        <v>15</v>
      </c>
      <c r="G105" s="6" t="str">
        <f>IF((IFERROR(H105*1,0)+IFERROR(I105*1,0)+IFERROR(J105*1,0)+IFERROR(K105*1,0))&lt;&gt;0,IFERROR(H105*1,0)+IFERROR(I105*1,0)+IFERROR(J105*1,0)+IFERROR(K105*1,0),"..")</f>
        <v>..</v>
      </c>
      <c r="H105" s="6" t="s">
        <v>15</v>
      </c>
      <c r="I105" s="6" t="s">
        <v>15</v>
      </c>
      <c r="J105" s="6" t="s">
        <v>15</v>
      </c>
      <c r="K105" s="6" t="s">
        <v>15</v>
      </c>
      <c r="L105" s="6" t="str">
        <f>IF((IFERROR(M105*1,0)+IFERROR(N105*1,0)+IFERROR(O105*1,0)+IFERROR(P105*1,0)+IFERROR(Q105*1,0))&lt;&gt;0,IFERROR(M105*1,0)+IFERROR(N105*1,0)+IFERROR(O105*1,0)+IFERROR(P105*1,0)+IFERROR(Q105*1,0),"..")</f>
        <v>..</v>
      </c>
      <c r="M105" s="6" t="s">
        <v>15</v>
      </c>
      <c r="N105" s="6" t="s">
        <v>15</v>
      </c>
      <c r="O105" s="6" t="s">
        <v>15</v>
      </c>
      <c r="P105" s="6" t="s">
        <v>15</v>
      </c>
      <c r="Q105" s="6" t="s">
        <v>15</v>
      </c>
      <c r="R105" s="6" t="str">
        <f>IF((IFERROR(S105*1,0)+IFERROR(T105*1,0)+IFERROR(U105*1,0)+IFERROR(V105*1,0)+IFERROR(W105*1,0))&lt;&gt;0,IFERROR(S105*1,0)+IFERROR(T105*1,0)+IFERROR(U105*1,0)+IFERROR(V105*1,0)+IFERROR(W105*1,0),"..")</f>
        <v>..</v>
      </c>
      <c r="S105" s="6" t="s">
        <v>15</v>
      </c>
      <c r="T105" s="6" t="s">
        <v>15</v>
      </c>
      <c r="U105" s="6" t="s">
        <v>15</v>
      </c>
      <c r="V105" s="6" t="s">
        <v>15</v>
      </c>
      <c r="W105" s="6" t="s">
        <v>15</v>
      </c>
    </row>
    <row r="106" spans="1:23" s="1" customFormat="1" x14ac:dyDescent="0.25">
      <c r="A106" s="3" t="s">
        <v>38</v>
      </c>
      <c r="B106" s="7" t="s">
        <v>1</v>
      </c>
      <c r="C106" s="8">
        <v>8</v>
      </c>
      <c r="D106" s="8">
        <f t="shared" ref="D106:D114" si="28">IF((IFERROR(E106*1,0)+IFERROR(F106*1,0)+IFERROR(G106*1,0)+IFERROR(L106*1,0)+IFERROR(R106*1,0))&lt;&gt;0,IFERROR(E106*1,0)+IFERROR(F106*1,0)+IFERROR(G106*1,0)+IFERROR(L106*1,0)+IFERROR(R106*1,0),"..")</f>
        <v>907243</v>
      </c>
      <c r="E106" s="8">
        <v>172226</v>
      </c>
      <c r="F106" s="8">
        <v>83324</v>
      </c>
      <c r="G106" s="8">
        <f t="shared" ref="G106:G114" si="29">IF((IFERROR(H106*1,0)+IFERROR(I106*1,0)+IFERROR(J106*1,0)+IFERROR(K106*1,0))&lt;&gt;0,IFERROR(H106*1,0)+IFERROR(I106*1,0)+IFERROR(J106*1,0)+IFERROR(K106*1,0),"..")</f>
        <v>650405</v>
      </c>
      <c r="H106" s="8">
        <v>0</v>
      </c>
      <c r="I106" s="8">
        <v>650405</v>
      </c>
      <c r="J106" s="8">
        <v>0</v>
      </c>
      <c r="K106" s="8">
        <v>0</v>
      </c>
      <c r="L106" s="8">
        <f t="shared" ref="L106:L114" si="30">IF((IFERROR(M106*1,0)+IFERROR(N106*1,0)+IFERROR(O106*1,0)+IFERROR(P106*1,0)+IFERROR(Q106*1,0))&lt;&gt;0,IFERROR(M106*1,0)+IFERROR(N106*1,0)+IFERROR(O106*1,0)+IFERROR(P106*1,0)+IFERROR(Q106*1,0),"..")</f>
        <v>1288</v>
      </c>
      <c r="M106" s="8">
        <v>0</v>
      </c>
      <c r="N106" s="8">
        <v>1288</v>
      </c>
      <c r="O106" s="8">
        <v>0</v>
      </c>
      <c r="P106" s="8">
        <v>0</v>
      </c>
      <c r="Q106" s="8">
        <v>0</v>
      </c>
      <c r="R106" s="8" t="str">
        <f t="shared" ref="R106:R114" si="31">IF((IFERROR(S106*1,0)+IFERROR(T106*1,0)+IFERROR(U106*1,0)+IFERROR(V106*1,0)+IFERROR(W106*1,0))&lt;&gt;0,IFERROR(S106*1,0)+IFERROR(T106*1,0)+IFERROR(U106*1,0)+IFERROR(V106*1,0)+IFERROR(W106*1,0),"..")</f>
        <v>..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</row>
    <row r="107" spans="1:23" s="1" customFormat="1" x14ac:dyDescent="0.25">
      <c r="A107" s="3" t="s">
        <v>38</v>
      </c>
      <c r="B107" s="7" t="s">
        <v>2</v>
      </c>
      <c r="C107" s="8">
        <v>4</v>
      </c>
      <c r="D107" s="8">
        <f t="shared" si="28"/>
        <v>115607</v>
      </c>
      <c r="E107" s="8">
        <v>42128</v>
      </c>
      <c r="F107" s="8">
        <v>2491</v>
      </c>
      <c r="G107" s="8">
        <f t="shared" si="29"/>
        <v>30</v>
      </c>
      <c r="H107" s="8">
        <v>30</v>
      </c>
      <c r="I107" s="8" t="s">
        <v>9</v>
      </c>
      <c r="J107" s="8" t="s">
        <v>9</v>
      </c>
      <c r="K107" s="8" t="s">
        <v>9</v>
      </c>
      <c r="L107" s="8">
        <f t="shared" si="30"/>
        <v>8115</v>
      </c>
      <c r="M107" s="8" t="s">
        <v>9</v>
      </c>
      <c r="N107" s="8">
        <v>8115</v>
      </c>
      <c r="O107" s="8" t="s">
        <v>9</v>
      </c>
      <c r="P107" s="8" t="s">
        <v>9</v>
      </c>
      <c r="Q107" s="8" t="s">
        <v>9</v>
      </c>
      <c r="R107" s="8">
        <f t="shared" si="31"/>
        <v>62843</v>
      </c>
      <c r="S107" s="8" t="s">
        <v>9</v>
      </c>
      <c r="T107" s="8" t="s">
        <v>9</v>
      </c>
      <c r="U107" s="8" t="s">
        <v>9</v>
      </c>
      <c r="V107" s="8">
        <v>62843</v>
      </c>
      <c r="W107" s="8" t="s">
        <v>9</v>
      </c>
    </row>
    <row r="108" spans="1:23" s="1" customFormat="1" x14ac:dyDescent="0.25">
      <c r="A108" s="3" t="s">
        <v>38</v>
      </c>
      <c r="B108" s="7" t="s">
        <v>14</v>
      </c>
      <c r="C108" s="8" t="s">
        <v>15</v>
      </c>
      <c r="D108" s="8" t="str">
        <f t="shared" si="28"/>
        <v>..</v>
      </c>
      <c r="E108" s="8" t="s">
        <v>15</v>
      </c>
      <c r="F108" s="8" t="s">
        <v>15</v>
      </c>
      <c r="G108" s="8" t="str">
        <f t="shared" si="29"/>
        <v>..</v>
      </c>
      <c r="H108" s="8" t="s">
        <v>15</v>
      </c>
      <c r="I108" s="8" t="s">
        <v>15</v>
      </c>
      <c r="J108" s="8" t="s">
        <v>15</v>
      </c>
      <c r="K108" s="8" t="s">
        <v>15</v>
      </c>
      <c r="L108" s="8" t="str">
        <f t="shared" si="30"/>
        <v>..</v>
      </c>
      <c r="M108" s="8" t="s">
        <v>15</v>
      </c>
      <c r="N108" s="8" t="s">
        <v>15</v>
      </c>
      <c r="O108" s="8" t="s">
        <v>15</v>
      </c>
      <c r="P108" s="8" t="s">
        <v>15</v>
      </c>
      <c r="Q108" s="8" t="s">
        <v>15</v>
      </c>
      <c r="R108" s="8" t="str">
        <f t="shared" si="31"/>
        <v>..</v>
      </c>
      <c r="S108" s="8" t="s">
        <v>15</v>
      </c>
      <c r="T108" s="8" t="s">
        <v>15</v>
      </c>
      <c r="U108" s="8" t="s">
        <v>15</v>
      </c>
      <c r="V108" s="8" t="s">
        <v>15</v>
      </c>
      <c r="W108" s="8" t="s">
        <v>15</v>
      </c>
    </row>
    <row r="109" spans="1:23" s="1" customFormat="1" x14ac:dyDescent="0.25">
      <c r="A109" s="3" t="s">
        <v>38</v>
      </c>
      <c r="B109" s="7" t="s">
        <v>4</v>
      </c>
      <c r="C109" s="8">
        <v>5</v>
      </c>
      <c r="D109" s="8">
        <f t="shared" si="28"/>
        <v>37462</v>
      </c>
      <c r="E109" s="8">
        <v>23756</v>
      </c>
      <c r="F109" s="8">
        <v>414</v>
      </c>
      <c r="G109" s="8" t="str">
        <f t="shared" si="29"/>
        <v>..</v>
      </c>
      <c r="H109" s="8">
        <v>0</v>
      </c>
      <c r="I109" s="8">
        <v>0</v>
      </c>
      <c r="J109" s="8">
        <v>0</v>
      </c>
      <c r="K109" s="8">
        <v>0</v>
      </c>
      <c r="L109" s="8">
        <f t="shared" si="30"/>
        <v>4472</v>
      </c>
      <c r="M109" s="8">
        <v>0</v>
      </c>
      <c r="N109" s="8">
        <v>0</v>
      </c>
      <c r="O109" s="8">
        <v>4472</v>
      </c>
      <c r="P109" s="8">
        <v>0</v>
      </c>
      <c r="Q109" s="8">
        <v>0</v>
      </c>
      <c r="R109" s="8">
        <f t="shared" si="31"/>
        <v>8820</v>
      </c>
      <c r="S109" s="8">
        <v>0</v>
      </c>
      <c r="T109" s="8">
        <v>0</v>
      </c>
      <c r="U109" s="8">
        <v>0</v>
      </c>
      <c r="V109" s="8">
        <v>8820</v>
      </c>
      <c r="W109" s="8">
        <v>0</v>
      </c>
    </row>
    <row r="110" spans="1:23" s="1" customFormat="1" x14ac:dyDescent="0.25">
      <c r="A110" s="3" t="s">
        <v>38</v>
      </c>
      <c r="B110" s="7" t="s">
        <v>5</v>
      </c>
      <c r="C110" s="8">
        <v>6</v>
      </c>
      <c r="D110" s="8">
        <f t="shared" si="28"/>
        <v>21283</v>
      </c>
      <c r="E110" s="8">
        <v>11741</v>
      </c>
      <c r="F110" s="8">
        <v>4578</v>
      </c>
      <c r="G110" s="8">
        <f t="shared" si="29"/>
        <v>4964</v>
      </c>
      <c r="H110" s="8" t="s">
        <v>9</v>
      </c>
      <c r="I110" s="8">
        <v>4964</v>
      </c>
      <c r="J110" s="8" t="s">
        <v>9</v>
      </c>
      <c r="K110" s="8" t="s">
        <v>9</v>
      </c>
      <c r="L110" s="8" t="str">
        <f t="shared" si="30"/>
        <v>..</v>
      </c>
      <c r="M110" s="8" t="s">
        <v>9</v>
      </c>
      <c r="N110" s="8" t="s">
        <v>9</v>
      </c>
      <c r="O110" s="8" t="s">
        <v>9</v>
      </c>
      <c r="P110" s="8" t="s">
        <v>9</v>
      </c>
      <c r="Q110" s="8" t="s">
        <v>9</v>
      </c>
      <c r="R110" s="8" t="str">
        <f t="shared" si="31"/>
        <v>..</v>
      </c>
      <c r="S110" s="8" t="s">
        <v>9</v>
      </c>
      <c r="T110" s="8" t="s">
        <v>9</v>
      </c>
      <c r="U110" s="8" t="s">
        <v>9</v>
      </c>
      <c r="V110" s="8" t="s">
        <v>9</v>
      </c>
      <c r="W110" s="8" t="s">
        <v>9</v>
      </c>
    </row>
    <row r="111" spans="1:23" s="1" customFormat="1" x14ac:dyDescent="0.25">
      <c r="A111" s="3" t="s">
        <v>38</v>
      </c>
      <c r="B111" s="7" t="s">
        <v>10</v>
      </c>
      <c r="C111" s="8" t="s">
        <v>15</v>
      </c>
      <c r="D111" s="8" t="str">
        <f t="shared" si="28"/>
        <v>..</v>
      </c>
      <c r="E111" s="8" t="s">
        <v>15</v>
      </c>
      <c r="F111" s="8" t="s">
        <v>15</v>
      </c>
      <c r="G111" s="8" t="str">
        <f t="shared" si="29"/>
        <v>..</v>
      </c>
      <c r="H111" s="8" t="s">
        <v>15</v>
      </c>
      <c r="I111" s="8" t="s">
        <v>15</v>
      </c>
      <c r="J111" s="8" t="s">
        <v>15</v>
      </c>
      <c r="K111" s="8" t="s">
        <v>15</v>
      </c>
      <c r="L111" s="8" t="str">
        <f t="shared" si="30"/>
        <v>..</v>
      </c>
      <c r="M111" s="8" t="s">
        <v>15</v>
      </c>
      <c r="N111" s="8" t="s">
        <v>15</v>
      </c>
      <c r="O111" s="8" t="s">
        <v>15</v>
      </c>
      <c r="P111" s="8" t="s">
        <v>15</v>
      </c>
      <c r="Q111" s="8" t="s">
        <v>15</v>
      </c>
      <c r="R111" s="8" t="str">
        <f t="shared" si="31"/>
        <v>..</v>
      </c>
      <c r="S111" s="8" t="s">
        <v>15</v>
      </c>
      <c r="T111" s="8" t="s">
        <v>15</v>
      </c>
      <c r="U111" s="8" t="s">
        <v>15</v>
      </c>
      <c r="V111" s="8" t="s">
        <v>15</v>
      </c>
      <c r="W111" s="8" t="s">
        <v>15</v>
      </c>
    </row>
    <row r="112" spans="1:23" s="1" customFormat="1" x14ac:dyDescent="0.25">
      <c r="A112" s="3" t="s">
        <v>38</v>
      </c>
      <c r="B112" s="7" t="s">
        <v>6</v>
      </c>
      <c r="C112" s="8">
        <v>7</v>
      </c>
      <c r="D112" s="8">
        <f t="shared" si="28"/>
        <v>66646</v>
      </c>
      <c r="E112" s="8">
        <v>34396</v>
      </c>
      <c r="F112" s="8">
        <v>17862</v>
      </c>
      <c r="G112" s="8">
        <f t="shared" si="29"/>
        <v>12437</v>
      </c>
      <c r="H112" s="8" t="s">
        <v>9</v>
      </c>
      <c r="I112" s="8">
        <v>12437</v>
      </c>
      <c r="J112" s="8" t="s">
        <v>9</v>
      </c>
      <c r="K112" s="8" t="s">
        <v>9</v>
      </c>
      <c r="L112" s="8">
        <f t="shared" si="30"/>
        <v>1951</v>
      </c>
      <c r="M112" s="8" t="s">
        <v>9</v>
      </c>
      <c r="N112" s="8">
        <v>1951</v>
      </c>
      <c r="O112" s="8" t="s">
        <v>9</v>
      </c>
      <c r="P112" s="8" t="s">
        <v>9</v>
      </c>
      <c r="Q112" s="8" t="s">
        <v>9</v>
      </c>
      <c r="R112" s="8" t="str">
        <f t="shared" si="31"/>
        <v>..</v>
      </c>
      <c r="S112" s="8" t="s">
        <v>9</v>
      </c>
      <c r="T112" s="8" t="s">
        <v>9</v>
      </c>
      <c r="U112" s="8" t="s">
        <v>9</v>
      </c>
      <c r="V112" s="8" t="s">
        <v>9</v>
      </c>
      <c r="W112" s="8" t="s">
        <v>9</v>
      </c>
    </row>
    <row r="113" spans="1:23" s="1" customFormat="1" x14ac:dyDescent="0.25">
      <c r="A113" s="3" t="s">
        <v>38</v>
      </c>
      <c r="B113" s="7" t="s">
        <v>7</v>
      </c>
      <c r="C113" s="8" t="s">
        <v>15</v>
      </c>
      <c r="D113" s="8" t="str">
        <f t="shared" si="28"/>
        <v>..</v>
      </c>
      <c r="E113" s="8" t="s">
        <v>15</v>
      </c>
      <c r="F113" s="8" t="s">
        <v>15</v>
      </c>
      <c r="G113" s="8" t="str">
        <f t="shared" si="29"/>
        <v>..</v>
      </c>
      <c r="H113" s="8" t="s">
        <v>15</v>
      </c>
      <c r="I113" s="8" t="s">
        <v>15</v>
      </c>
      <c r="J113" s="8" t="s">
        <v>15</v>
      </c>
      <c r="K113" s="8" t="s">
        <v>15</v>
      </c>
      <c r="L113" s="8" t="str">
        <f t="shared" si="30"/>
        <v>..</v>
      </c>
      <c r="M113" s="8" t="s">
        <v>15</v>
      </c>
      <c r="N113" s="8" t="s">
        <v>15</v>
      </c>
      <c r="O113" s="8" t="s">
        <v>15</v>
      </c>
      <c r="P113" s="8" t="s">
        <v>15</v>
      </c>
      <c r="Q113" s="8" t="s">
        <v>15</v>
      </c>
      <c r="R113" s="8" t="str">
        <f t="shared" si="31"/>
        <v>..</v>
      </c>
      <c r="S113" s="8" t="s">
        <v>15</v>
      </c>
      <c r="T113" s="8" t="s">
        <v>15</v>
      </c>
      <c r="U113" s="8" t="s">
        <v>15</v>
      </c>
      <c r="V113" s="8" t="s">
        <v>15</v>
      </c>
      <c r="W113" s="8" t="s">
        <v>15</v>
      </c>
    </row>
    <row r="114" spans="1:23" s="1" customFormat="1" x14ac:dyDescent="0.25">
      <c r="A114" s="3" t="s">
        <v>38</v>
      </c>
      <c r="B114" s="7" t="s">
        <v>8</v>
      </c>
      <c r="C114" s="8">
        <v>8</v>
      </c>
      <c r="D114" s="8">
        <f t="shared" si="28"/>
        <v>39668</v>
      </c>
      <c r="E114" s="8">
        <v>19090</v>
      </c>
      <c r="F114" s="8">
        <v>10948</v>
      </c>
      <c r="G114" s="8">
        <f t="shared" si="29"/>
        <v>1488</v>
      </c>
      <c r="H114" s="8">
        <v>679</v>
      </c>
      <c r="I114" s="8">
        <v>809</v>
      </c>
      <c r="J114" s="8">
        <v>0</v>
      </c>
      <c r="K114" s="8">
        <v>0</v>
      </c>
      <c r="L114" s="8">
        <f t="shared" si="30"/>
        <v>2012</v>
      </c>
      <c r="M114" s="8">
        <v>0</v>
      </c>
      <c r="N114" s="8">
        <v>0</v>
      </c>
      <c r="O114" s="8">
        <v>2012</v>
      </c>
      <c r="P114" s="8">
        <v>0</v>
      </c>
      <c r="Q114" s="8">
        <v>0</v>
      </c>
      <c r="R114" s="8">
        <f t="shared" si="31"/>
        <v>6130</v>
      </c>
      <c r="S114" s="8">
        <v>0</v>
      </c>
      <c r="T114" s="8">
        <v>0</v>
      </c>
      <c r="U114" s="8">
        <v>0</v>
      </c>
      <c r="V114" s="8">
        <v>6130</v>
      </c>
      <c r="W114" s="8">
        <v>0</v>
      </c>
    </row>
    <row r="115" spans="1:23" s="1" customFormat="1" ht="15.75" x14ac:dyDescent="0.25">
      <c r="A115" s="10" t="s">
        <v>38</v>
      </c>
      <c r="B115" s="11" t="s">
        <v>36</v>
      </c>
      <c r="C115" s="11">
        <v>44</v>
      </c>
      <c r="D115" s="12">
        <f>E115+F115+G115+L115+R115</f>
        <v>1210293</v>
      </c>
      <c r="E115" s="12">
        <v>314076</v>
      </c>
      <c r="F115" s="12">
        <v>126665</v>
      </c>
      <c r="G115" s="12">
        <f>H115+I115+J115+K115</f>
        <v>669324</v>
      </c>
      <c r="H115" s="16">
        <v>709</v>
      </c>
      <c r="I115" s="16">
        <v>668615</v>
      </c>
      <c r="J115" s="16">
        <v>0</v>
      </c>
      <c r="K115" s="16">
        <v>0</v>
      </c>
      <c r="L115" s="12">
        <f>M115+N115+O115+P115+Q115</f>
        <v>22436</v>
      </c>
      <c r="M115" s="16">
        <v>0</v>
      </c>
      <c r="N115" s="17">
        <v>15952</v>
      </c>
      <c r="O115" s="17">
        <v>6484</v>
      </c>
      <c r="P115" s="16">
        <v>0</v>
      </c>
      <c r="Q115" s="17">
        <v>0</v>
      </c>
      <c r="R115" s="12">
        <f>S115+T115+U115+V115+W115</f>
        <v>77792</v>
      </c>
      <c r="S115" s="17">
        <v>0</v>
      </c>
      <c r="T115" s="16">
        <v>0</v>
      </c>
      <c r="U115" s="17">
        <v>0</v>
      </c>
      <c r="V115" s="17">
        <v>77792</v>
      </c>
      <c r="W115" s="17">
        <v>0</v>
      </c>
    </row>
    <row r="116" spans="1:23" s="1" customFormat="1" x14ac:dyDescent="0.25"/>
    <row r="117" spans="1:23" s="1" customFormat="1" x14ac:dyDescent="0.25"/>
    <row r="118" spans="1:23" s="1" customFormat="1" x14ac:dyDescent="0.25">
      <c r="A118" s="2"/>
      <c r="B118" s="4"/>
      <c r="C118" s="5" t="s">
        <v>16</v>
      </c>
      <c r="D118" s="5" t="s">
        <v>17</v>
      </c>
      <c r="E118" s="5" t="s">
        <v>18</v>
      </c>
      <c r="F118" s="5" t="s">
        <v>19</v>
      </c>
      <c r="G118" s="5" t="s">
        <v>20</v>
      </c>
      <c r="H118" s="5" t="s">
        <v>21</v>
      </c>
      <c r="I118" s="5" t="s">
        <v>22</v>
      </c>
      <c r="J118" s="5" t="s">
        <v>23</v>
      </c>
      <c r="K118" s="5" t="s">
        <v>24</v>
      </c>
      <c r="L118" s="5" t="s">
        <v>25</v>
      </c>
      <c r="M118" s="5" t="s">
        <v>26</v>
      </c>
      <c r="N118" s="5" t="s">
        <v>27</v>
      </c>
      <c r="O118" s="5" t="s">
        <v>0</v>
      </c>
      <c r="P118" s="5" t="s">
        <v>28</v>
      </c>
      <c r="Q118" s="5" t="s">
        <v>29</v>
      </c>
      <c r="R118" s="5" t="s">
        <v>30</v>
      </c>
      <c r="S118" s="5" t="s">
        <v>31</v>
      </c>
      <c r="T118" s="5" t="s">
        <v>32</v>
      </c>
      <c r="U118" s="5" t="s">
        <v>33</v>
      </c>
      <c r="V118" s="5" t="s">
        <v>34</v>
      </c>
      <c r="W118" s="5" t="s">
        <v>35</v>
      </c>
    </row>
    <row r="119" spans="1:23" s="1" customFormat="1" x14ac:dyDescent="0.25">
      <c r="A119" s="2" t="s">
        <v>46</v>
      </c>
      <c r="B119" s="4" t="s">
        <v>12</v>
      </c>
      <c r="C119" s="6" t="s">
        <v>15</v>
      </c>
      <c r="D119" s="6" t="str">
        <f>IF((IFERROR(E119*1,0)+IFERROR(F119*1,0)+IFERROR(G119*1,0)+IFERROR(L119*1,0)+IFERROR(R119*1,0))&lt;&gt;0,IFERROR(E119*1,0)+IFERROR(F119*1,0)+IFERROR(G119*1,0)+IFERROR(L119*1,0)+IFERROR(R119*1,0),"..")</f>
        <v>..</v>
      </c>
      <c r="E119" s="6" t="s">
        <v>15</v>
      </c>
      <c r="F119" s="6" t="s">
        <v>15</v>
      </c>
      <c r="G119" s="6" t="str">
        <f>IF((IFERROR(H119*1,0)+IFERROR(I119*1,0)+IFERROR(J119*1,0)+IFERROR(K119*1,0))&lt;&gt;0,IFERROR(H119*1,0)+IFERROR(I119*1,0)+IFERROR(J119*1,0)+IFERROR(K119*1,0),"..")</f>
        <v>..</v>
      </c>
      <c r="H119" s="6" t="s">
        <v>15</v>
      </c>
      <c r="I119" s="6" t="s">
        <v>15</v>
      </c>
      <c r="J119" s="6" t="s">
        <v>15</v>
      </c>
      <c r="K119" s="6" t="s">
        <v>15</v>
      </c>
      <c r="L119" s="6" t="str">
        <f>IF((IFERROR(M119*1,0)+IFERROR(N119*1,0)+IFERROR(O119*1,0)+IFERROR(P119*1,0)+IFERROR(Q119*1,0))&lt;&gt;0,IFERROR(M119*1,0)+IFERROR(N119*1,0)+IFERROR(O119*1,0)+IFERROR(P119*1,0)+IFERROR(Q119*1,0),"..")</f>
        <v>..</v>
      </c>
      <c r="M119" s="6" t="s">
        <v>15</v>
      </c>
      <c r="N119" s="6" t="s">
        <v>15</v>
      </c>
      <c r="O119" s="6" t="s">
        <v>15</v>
      </c>
      <c r="P119" s="6" t="s">
        <v>15</v>
      </c>
      <c r="Q119" s="6" t="s">
        <v>15</v>
      </c>
      <c r="R119" s="6" t="str">
        <f>IF((IFERROR(S119*1,0)+IFERROR(T119*1,0)+IFERROR(U119*1,0)+IFERROR(V119*1,0)+IFERROR(W119*1,0))&lt;&gt;0,IFERROR(S119*1,0)+IFERROR(T119*1,0)+IFERROR(U119*1,0)+IFERROR(V119*1,0)+IFERROR(W119*1,0),"..")</f>
        <v>..</v>
      </c>
      <c r="S119" s="6" t="s">
        <v>15</v>
      </c>
      <c r="T119" s="6" t="s">
        <v>15</v>
      </c>
      <c r="U119" s="6" t="s">
        <v>15</v>
      </c>
      <c r="V119" s="6" t="s">
        <v>15</v>
      </c>
      <c r="W119" s="6" t="s">
        <v>15</v>
      </c>
    </row>
    <row r="120" spans="1:23" s="1" customFormat="1" x14ac:dyDescent="0.25">
      <c r="A120" s="3" t="s">
        <v>46</v>
      </c>
      <c r="B120" s="7" t="s">
        <v>1</v>
      </c>
      <c r="C120" s="8">
        <v>5</v>
      </c>
      <c r="D120" s="8">
        <f t="shared" ref="D120:D127" si="32">IF((IFERROR(E120*1,0)+IFERROR(F120*1,0)+IFERROR(G120*1,0)+IFERROR(L120*1,0)+IFERROR(R120*1,0))&lt;&gt;0,IFERROR(E120*1,0)+IFERROR(F120*1,0)+IFERROR(G120*1,0)+IFERROR(L120*1,0)+IFERROR(R120*1,0),"..")</f>
        <v>250362</v>
      </c>
      <c r="E120" s="8">
        <v>80382</v>
      </c>
      <c r="F120" s="8">
        <v>29916</v>
      </c>
      <c r="G120" s="8">
        <f t="shared" ref="G120:G127" si="33">IF((IFERROR(H120*1,0)+IFERROR(I120*1,0)+IFERROR(J120*1,0)+IFERROR(K120*1,0))&lt;&gt;0,IFERROR(H120*1,0)+IFERROR(I120*1,0)+IFERROR(J120*1,0)+IFERROR(K120*1,0),"..")</f>
        <v>136765</v>
      </c>
      <c r="H120" s="8" t="s">
        <v>9</v>
      </c>
      <c r="I120" s="8">
        <v>136765</v>
      </c>
      <c r="J120" s="8" t="s">
        <v>9</v>
      </c>
      <c r="K120" s="8" t="s">
        <v>9</v>
      </c>
      <c r="L120" s="8">
        <f t="shared" ref="L120:L127" si="34">IF((IFERROR(M120*1,0)+IFERROR(N120*1,0)+IFERROR(O120*1,0)+IFERROR(P120*1,0)+IFERROR(Q120*1,0))&lt;&gt;0,IFERROR(M120*1,0)+IFERROR(N120*1,0)+IFERROR(O120*1,0)+IFERROR(P120*1,0)+IFERROR(Q120*1,0),"..")</f>
        <v>3299</v>
      </c>
      <c r="M120" s="8" t="s">
        <v>9</v>
      </c>
      <c r="N120" s="8" t="s">
        <v>9</v>
      </c>
      <c r="O120" s="8">
        <v>3257</v>
      </c>
      <c r="P120" s="8" t="s">
        <v>9</v>
      </c>
      <c r="Q120" s="8">
        <v>42</v>
      </c>
      <c r="R120" s="8" t="str">
        <f t="shared" ref="R120:R127" si="35">IF((IFERROR(S120*1,0)+IFERROR(T120*1,0)+IFERROR(U120*1,0)+IFERROR(V120*1,0)+IFERROR(W120*1,0))&lt;&gt;0,IFERROR(S120*1,0)+IFERROR(T120*1,0)+IFERROR(U120*1,0)+IFERROR(V120*1,0)+IFERROR(W120*1,0),"..")</f>
        <v>..</v>
      </c>
      <c r="S120" s="8" t="s">
        <v>9</v>
      </c>
      <c r="T120" s="8" t="s">
        <v>9</v>
      </c>
      <c r="U120" s="8" t="s">
        <v>9</v>
      </c>
      <c r="V120" s="8" t="s">
        <v>9</v>
      </c>
      <c r="W120" s="8" t="s">
        <v>9</v>
      </c>
    </row>
    <row r="121" spans="1:23" s="1" customFormat="1" x14ac:dyDescent="0.25">
      <c r="A121" s="3" t="s">
        <v>46</v>
      </c>
      <c r="B121" s="7" t="s">
        <v>13</v>
      </c>
      <c r="C121" s="8" t="s">
        <v>15</v>
      </c>
      <c r="D121" s="8" t="str">
        <f t="shared" si="32"/>
        <v>..</v>
      </c>
      <c r="E121" s="8" t="s">
        <v>15</v>
      </c>
      <c r="F121" s="8" t="s">
        <v>15</v>
      </c>
      <c r="G121" s="8" t="str">
        <f t="shared" si="33"/>
        <v>..</v>
      </c>
      <c r="H121" s="8" t="s">
        <v>15</v>
      </c>
      <c r="I121" s="8" t="s">
        <v>15</v>
      </c>
      <c r="J121" s="8" t="s">
        <v>15</v>
      </c>
      <c r="K121" s="8" t="s">
        <v>15</v>
      </c>
      <c r="L121" s="8" t="str">
        <f t="shared" si="34"/>
        <v>..</v>
      </c>
      <c r="M121" s="8" t="s">
        <v>15</v>
      </c>
      <c r="N121" s="8" t="s">
        <v>15</v>
      </c>
      <c r="O121" s="8" t="s">
        <v>15</v>
      </c>
      <c r="P121" s="8" t="s">
        <v>15</v>
      </c>
      <c r="Q121" s="8" t="s">
        <v>15</v>
      </c>
      <c r="R121" s="8" t="str">
        <f t="shared" si="35"/>
        <v>..</v>
      </c>
      <c r="S121" s="8" t="s">
        <v>15</v>
      </c>
      <c r="T121" s="8" t="s">
        <v>15</v>
      </c>
      <c r="U121" s="8" t="s">
        <v>15</v>
      </c>
      <c r="V121" s="8" t="s">
        <v>15</v>
      </c>
      <c r="W121" s="8" t="s">
        <v>15</v>
      </c>
    </row>
    <row r="122" spans="1:23" s="1" customFormat="1" x14ac:dyDescent="0.25">
      <c r="A122" s="3" t="s">
        <v>46</v>
      </c>
      <c r="B122" s="7" t="s">
        <v>2</v>
      </c>
      <c r="C122" s="8">
        <v>4</v>
      </c>
      <c r="D122" s="8">
        <f t="shared" si="32"/>
        <v>67605</v>
      </c>
      <c r="E122" s="8">
        <v>26704</v>
      </c>
      <c r="F122" s="8">
        <v>2115</v>
      </c>
      <c r="G122" s="8">
        <f t="shared" si="33"/>
        <v>16585</v>
      </c>
      <c r="H122" s="8">
        <v>598</v>
      </c>
      <c r="I122" s="8">
        <v>15987</v>
      </c>
      <c r="J122" s="8" t="s">
        <v>9</v>
      </c>
      <c r="K122" s="8" t="s">
        <v>9</v>
      </c>
      <c r="L122" s="8">
        <f t="shared" si="34"/>
        <v>666</v>
      </c>
      <c r="M122" s="8" t="s">
        <v>9</v>
      </c>
      <c r="N122" s="8">
        <v>369</v>
      </c>
      <c r="O122" s="8">
        <v>297</v>
      </c>
      <c r="P122" s="8" t="s">
        <v>9</v>
      </c>
      <c r="Q122" s="8" t="s">
        <v>9</v>
      </c>
      <c r="R122" s="8">
        <f t="shared" si="35"/>
        <v>21535</v>
      </c>
      <c r="S122" s="8" t="s">
        <v>9</v>
      </c>
      <c r="T122" s="8" t="s">
        <v>9</v>
      </c>
      <c r="U122" s="8" t="s">
        <v>9</v>
      </c>
      <c r="V122" s="8">
        <v>21535</v>
      </c>
      <c r="W122" s="8" t="s">
        <v>9</v>
      </c>
    </row>
    <row r="123" spans="1:23" s="1" customFormat="1" x14ac:dyDescent="0.25">
      <c r="A123" s="3" t="s">
        <v>46</v>
      </c>
      <c r="B123" s="7" t="s">
        <v>4</v>
      </c>
      <c r="C123" s="8">
        <v>6</v>
      </c>
      <c r="D123" s="8">
        <f t="shared" si="32"/>
        <v>43238</v>
      </c>
      <c r="E123" s="8">
        <v>12566</v>
      </c>
      <c r="F123" s="8">
        <v>608</v>
      </c>
      <c r="G123" s="8">
        <f t="shared" si="33"/>
        <v>8641</v>
      </c>
      <c r="H123" s="8">
        <v>0</v>
      </c>
      <c r="I123" s="8">
        <v>8641</v>
      </c>
      <c r="J123" s="8">
        <v>0</v>
      </c>
      <c r="K123" s="8">
        <v>0</v>
      </c>
      <c r="L123" s="8">
        <f t="shared" si="34"/>
        <v>6003</v>
      </c>
      <c r="M123" s="8">
        <v>0</v>
      </c>
      <c r="N123" s="8">
        <v>5692</v>
      </c>
      <c r="O123" s="8">
        <v>311</v>
      </c>
      <c r="P123" s="8">
        <v>0</v>
      </c>
      <c r="Q123" s="8">
        <v>0</v>
      </c>
      <c r="R123" s="8">
        <f t="shared" si="35"/>
        <v>15420</v>
      </c>
      <c r="S123" s="8">
        <v>0</v>
      </c>
      <c r="T123" s="8">
        <v>0</v>
      </c>
      <c r="U123" s="8">
        <v>0</v>
      </c>
      <c r="V123" s="8">
        <v>15420</v>
      </c>
      <c r="W123" s="8">
        <v>0</v>
      </c>
    </row>
    <row r="124" spans="1:23" s="1" customFormat="1" x14ac:dyDescent="0.25">
      <c r="A124" s="3" t="s">
        <v>46</v>
      </c>
      <c r="B124" s="7" t="s">
        <v>5</v>
      </c>
      <c r="C124" s="8">
        <v>6</v>
      </c>
      <c r="D124" s="8">
        <f t="shared" si="32"/>
        <v>202446</v>
      </c>
      <c r="E124" s="8">
        <v>148429</v>
      </c>
      <c r="F124" s="8">
        <v>13684</v>
      </c>
      <c r="G124" s="8">
        <f t="shared" si="33"/>
        <v>34827</v>
      </c>
      <c r="H124" s="8">
        <v>8138</v>
      </c>
      <c r="I124" s="8">
        <v>26689</v>
      </c>
      <c r="J124" s="8">
        <v>0</v>
      </c>
      <c r="K124" s="8">
        <v>0</v>
      </c>
      <c r="L124" s="8">
        <f t="shared" si="34"/>
        <v>5506</v>
      </c>
      <c r="M124" s="8">
        <v>0</v>
      </c>
      <c r="N124" s="8">
        <v>5254</v>
      </c>
      <c r="O124" s="8">
        <v>252</v>
      </c>
      <c r="P124" s="8">
        <v>0</v>
      </c>
      <c r="Q124" s="8">
        <v>0</v>
      </c>
      <c r="R124" s="8" t="str">
        <f t="shared" si="35"/>
        <v>..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</row>
    <row r="125" spans="1:23" s="1" customFormat="1" x14ac:dyDescent="0.25">
      <c r="A125" s="3" t="s">
        <v>46</v>
      </c>
      <c r="B125" s="7" t="s">
        <v>10</v>
      </c>
      <c r="C125" s="8" t="s">
        <v>15</v>
      </c>
      <c r="D125" s="8" t="str">
        <f t="shared" si="32"/>
        <v>..</v>
      </c>
      <c r="E125" s="8" t="s">
        <v>15</v>
      </c>
      <c r="F125" s="8" t="s">
        <v>15</v>
      </c>
      <c r="G125" s="8" t="str">
        <f t="shared" si="33"/>
        <v>..</v>
      </c>
      <c r="H125" s="8" t="s">
        <v>15</v>
      </c>
      <c r="I125" s="8" t="s">
        <v>15</v>
      </c>
      <c r="J125" s="8" t="s">
        <v>15</v>
      </c>
      <c r="K125" s="8" t="s">
        <v>15</v>
      </c>
      <c r="L125" s="8" t="str">
        <f t="shared" si="34"/>
        <v>..</v>
      </c>
      <c r="M125" s="8" t="s">
        <v>15</v>
      </c>
      <c r="N125" s="8" t="s">
        <v>15</v>
      </c>
      <c r="O125" s="8" t="s">
        <v>15</v>
      </c>
      <c r="P125" s="8" t="s">
        <v>15</v>
      </c>
      <c r="Q125" s="8" t="s">
        <v>15</v>
      </c>
      <c r="R125" s="8" t="str">
        <f t="shared" si="35"/>
        <v>..</v>
      </c>
      <c r="S125" s="8" t="s">
        <v>15</v>
      </c>
      <c r="T125" s="8" t="s">
        <v>15</v>
      </c>
      <c r="U125" s="8" t="s">
        <v>15</v>
      </c>
      <c r="V125" s="8" t="s">
        <v>15</v>
      </c>
      <c r="W125" s="8" t="s">
        <v>15</v>
      </c>
    </row>
    <row r="126" spans="1:23" s="1" customFormat="1" x14ac:dyDescent="0.25">
      <c r="A126" s="3" t="s">
        <v>46</v>
      </c>
      <c r="B126" s="7" t="s">
        <v>6</v>
      </c>
      <c r="C126" s="8">
        <v>5</v>
      </c>
      <c r="D126" s="8">
        <f t="shared" si="32"/>
        <v>11781</v>
      </c>
      <c r="E126" s="8">
        <v>3731</v>
      </c>
      <c r="F126" s="8" t="s">
        <v>9</v>
      </c>
      <c r="G126" s="8">
        <f t="shared" si="33"/>
        <v>5374</v>
      </c>
      <c r="H126" s="8">
        <v>0</v>
      </c>
      <c r="I126" s="8">
        <v>5374</v>
      </c>
      <c r="J126" s="8">
        <v>0</v>
      </c>
      <c r="K126" s="8">
        <v>0</v>
      </c>
      <c r="L126" s="8">
        <f t="shared" si="34"/>
        <v>2676</v>
      </c>
      <c r="M126" s="8">
        <v>0</v>
      </c>
      <c r="N126" s="8">
        <v>2676</v>
      </c>
      <c r="O126" s="8">
        <v>0</v>
      </c>
      <c r="P126" s="8">
        <v>0</v>
      </c>
      <c r="Q126" s="8">
        <v>0</v>
      </c>
      <c r="R126" s="8" t="str">
        <f t="shared" si="35"/>
        <v>..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</row>
    <row r="127" spans="1:23" s="1" customFormat="1" x14ac:dyDescent="0.25">
      <c r="A127" s="3" t="s">
        <v>46</v>
      </c>
      <c r="B127" s="7" t="s">
        <v>8</v>
      </c>
      <c r="C127" s="8">
        <v>3</v>
      </c>
      <c r="D127" s="8">
        <f t="shared" si="32"/>
        <v>14042</v>
      </c>
      <c r="E127" s="8">
        <v>4883</v>
      </c>
      <c r="F127" s="8">
        <v>299</v>
      </c>
      <c r="G127" s="8">
        <f t="shared" si="33"/>
        <v>4018</v>
      </c>
      <c r="H127" s="8">
        <v>35</v>
      </c>
      <c r="I127" s="8">
        <v>3983</v>
      </c>
      <c r="J127" s="8">
        <v>0</v>
      </c>
      <c r="K127" s="8">
        <v>0</v>
      </c>
      <c r="L127" s="8">
        <f t="shared" si="34"/>
        <v>1394</v>
      </c>
      <c r="M127" s="8">
        <v>0</v>
      </c>
      <c r="N127" s="8">
        <v>0</v>
      </c>
      <c r="O127" s="8">
        <v>1394</v>
      </c>
      <c r="P127" s="8">
        <v>0</v>
      </c>
      <c r="Q127" s="8">
        <v>0</v>
      </c>
      <c r="R127" s="8">
        <f t="shared" si="35"/>
        <v>3448</v>
      </c>
      <c r="S127" s="8">
        <v>0</v>
      </c>
      <c r="T127" s="8" t="s">
        <v>9</v>
      </c>
      <c r="U127" s="8">
        <v>3448</v>
      </c>
      <c r="V127" s="8">
        <v>0</v>
      </c>
      <c r="W127" s="8">
        <v>0</v>
      </c>
    </row>
    <row r="128" spans="1:23" s="1" customFormat="1" ht="15.75" x14ac:dyDescent="0.25">
      <c r="A128" s="10" t="s">
        <v>46</v>
      </c>
      <c r="B128" s="11" t="s">
        <v>36</v>
      </c>
      <c r="C128" s="11">
        <v>33</v>
      </c>
      <c r="D128" s="12">
        <f>E128+F128+G128+L128+R128</f>
        <v>731546</v>
      </c>
      <c r="E128" s="12">
        <v>290251</v>
      </c>
      <c r="F128" s="12">
        <v>50522</v>
      </c>
      <c r="G128" s="12">
        <f>H128+I128+J128+K128</f>
        <v>206209</v>
      </c>
      <c r="H128" s="16">
        <v>8770</v>
      </c>
      <c r="I128" s="16">
        <v>197439</v>
      </c>
      <c r="J128" s="16">
        <v>0</v>
      </c>
      <c r="K128" s="16">
        <v>0</v>
      </c>
      <c r="L128" s="12">
        <f>M128+N128+O128+P128+Q128</f>
        <v>32887</v>
      </c>
      <c r="M128" s="16">
        <v>0</v>
      </c>
      <c r="N128" s="17">
        <v>27334</v>
      </c>
      <c r="O128" s="17">
        <v>5511</v>
      </c>
      <c r="P128" s="16">
        <v>0</v>
      </c>
      <c r="Q128" s="17">
        <v>42</v>
      </c>
      <c r="R128" s="12">
        <f>S128+T128+U128+V128+W128</f>
        <v>151677</v>
      </c>
      <c r="S128" s="17">
        <v>111274</v>
      </c>
      <c r="T128" s="16">
        <v>0</v>
      </c>
      <c r="U128" s="17">
        <v>3448</v>
      </c>
      <c r="V128" s="17">
        <v>36955</v>
      </c>
      <c r="W128" s="17">
        <v>0</v>
      </c>
    </row>
    <row r="129" spans="1:23" s="1" customFormat="1" x14ac:dyDescent="0.25"/>
    <row r="130" spans="1:23" s="1" customFormat="1" x14ac:dyDescent="0.25"/>
    <row r="131" spans="1:23" s="1" customFormat="1" x14ac:dyDescent="0.25">
      <c r="A131" s="40"/>
      <c r="B131" s="41"/>
      <c r="C131" s="42" t="s">
        <v>16</v>
      </c>
      <c r="D131" s="42" t="s">
        <v>17</v>
      </c>
      <c r="E131" s="42" t="s">
        <v>18</v>
      </c>
      <c r="F131" s="42" t="s">
        <v>19</v>
      </c>
      <c r="G131" s="42" t="s">
        <v>20</v>
      </c>
      <c r="H131" s="42" t="s">
        <v>21</v>
      </c>
      <c r="I131" s="42" t="s">
        <v>22</v>
      </c>
      <c r="J131" s="42" t="s">
        <v>23</v>
      </c>
      <c r="K131" s="42" t="s">
        <v>24</v>
      </c>
      <c r="L131" s="42" t="s">
        <v>25</v>
      </c>
      <c r="M131" s="42" t="s">
        <v>26</v>
      </c>
      <c r="N131" s="42" t="s">
        <v>27</v>
      </c>
      <c r="O131" s="42" t="s">
        <v>0</v>
      </c>
      <c r="P131" s="42" t="s">
        <v>28</v>
      </c>
      <c r="Q131" s="42" t="s">
        <v>29</v>
      </c>
      <c r="R131" s="42" t="s">
        <v>30</v>
      </c>
      <c r="S131" s="42" t="s">
        <v>31</v>
      </c>
      <c r="T131" s="42" t="s">
        <v>32</v>
      </c>
      <c r="U131" s="42" t="s">
        <v>33</v>
      </c>
      <c r="V131" s="42" t="s">
        <v>34</v>
      </c>
      <c r="W131" s="42" t="s">
        <v>35</v>
      </c>
    </row>
    <row r="132" spans="1:23" s="1" customFormat="1" x14ac:dyDescent="0.25">
      <c r="A132" s="40" t="s">
        <v>47</v>
      </c>
      <c r="B132" s="41" t="s">
        <v>12</v>
      </c>
      <c r="C132" s="44">
        <v>5</v>
      </c>
      <c r="D132" s="44">
        <f>IF((IFERROR(E132*1,0)+IFERROR(F132*1,0)+IFERROR(G132*1,0)+IFERROR(L132*1,0)+IFERROR(R132*1,0))&lt;&gt;0,IFERROR(E132*1,0)+IFERROR(F132*1,0)+IFERROR(G132*1,0)+IFERROR(L132*1,0)+IFERROR(R132*1,0),"..")</f>
        <v>82044</v>
      </c>
      <c r="E132" s="44">
        <v>5593</v>
      </c>
      <c r="F132" s="44">
        <v>2512</v>
      </c>
      <c r="G132" s="44">
        <f>IF((IFERROR(H132*1,0)+IFERROR(I132*1,0)+IFERROR(J132*1,0)+IFERROR(K132*1,0))&lt;&gt;0,IFERROR(H132*1,0)+IFERROR(I132*1,0)+IFERROR(J132*1,0)+IFERROR(K132*1,0),"..")</f>
        <v>59555</v>
      </c>
      <c r="H132" s="44">
        <v>0</v>
      </c>
      <c r="I132" s="44">
        <v>59555</v>
      </c>
      <c r="J132" s="44">
        <v>0</v>
      </c>
      <c r="K132" s="44">
        <v>0</v>
      </c>
      <c r="L132" s="44">
        <f>IF((IFERROR(M132*1,0)+IFERROR(N132*1,0)+IFERROR(O132*1,0)+IFERROR(P132*1,0)+IFERROR(Q132*1,0))&lt;&gt;0,IFERROR(M132*1,0)+IFERROR(N132*1,0)+IFERROR(O132*1,0)+IFERROR(P132*1,0)+IFERROR(Q132*1,0),"..")</f>
        <v>14384</v>
      </c>
      <c r="M132" s="44">
        <v>0</v>
      </c>
      <c r="N132" s="44">
        <v>14325</v>
      </c>
      <c r="O132" s="44">
        <v>0</v>
      </c>
      <c r="P132" s="44">
        <v>0</v>
      </c>
      <c r="Q132" s="44">
        <v>59</v>
      </c>
      <c r="R132" s="44" t="str">
        <f>IF((IFERROR(S132*1,0)+IFERROR(T132*1,0)+IFERROR(U132*1,0)+IFERROR(V132*1,0)+IFERROR(W132*1,0))&lt;&gt;0,IFERROR(S132*1,0)+IFERROR(T132*1,0)+IFERROR(U132*1,0)+IFERROR(V132*1,0)+IFERROR(W132*1,0),"..")</f>
        <v>..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</row>
    <row r="133" spans="1:23" s="1" customFormat="1" x14ac:dyDescent="0.25">
      <c r="A133" s="45" t="s">
        <v>47</v>
      </c>
      <c r="B133" s="46" t="s">
        <v>1</v>
      </c>
      <c r="C133" s="47">
        <v>17</v>
      </c>
      <c r="D133" s="47">
        <f t="shared" ref="D133:D143" si="36">IF((IFERROR(E133*1,0)+IFERROR(F133*1,0)+IFERROR(G133*1,0)+IFERROR(L133*1,0)+IFERROR(R133*1,0))&lt;&gt;0,IFERROR(E133*1,0)+IFERROR(F133*1,0)+IFERROR(G133*1,0)+IFERROR(L133*1,0)+IFERROR(R133*1,0),"..")</f>
        <v>1137818</v>
      </c>
      <c r="E133" s="47">
        <v>346869</v>
      </c>
      <c r="F133" s="47">
        <v>7338</v>
      </c>
      <c r="G133" s="47">
        <f t="shared" ref="G133:G143" si="37">IF((IFERROR(H133*1,0)+IFERROR(I133*1,0)+IFERROR(J133*1,0)+IFERROR(K133*1,0))&lt;&gt;0,IFERROR(H133*1,0)+IFERROR(I133*1,0)+IFERROR(J133*1,0)+IFERROR(K133*1,0),"..")</f>
        <v>776002</v>
      </c>
      <c r="H133" s="47">
        <v>0</v>
      </c>
      <c r="I133" s="47">
        <v>747117</v>
      </c>
      <c r="J133" s="47">
        <v>0</v>
      </c>
      <c r="K133" s="47">
        <v>28885</v>
      </c>
      <c r="L133" s="47">
        <f t="shared" ref="L133:L143" si="38">IF((IFERROR(M133*1,0)+IFERROR(N133*1,0)+IFERROR(O133*1,0)+IFERROR(P133*1,0)+IFERROR(Q133*1,0))&lt;&gt;0,IFERROR(M133*1,0)+IFERROR(N133*1,0)+IFERROR(O133*1,0)+IFERROR(P133*1,0)+IFERROR(Q133*1,0),"..")</f>
        <v>7609</v>
      </c>
      <c r="M133" s="47">
        <v>227</v>
      </c>
      <c r="N133" s="47">
        <v>7382</v>
      </c>
      <c r="O133" s="47">
        <v>0</v>
      </c>
      <c r="P133" s="47">
        <v>0</v>
      </c>
      <c r="Q133" s="47">
        <v>0</v>
      </c>
      <c r="R133" s="47" t="str">
        <f t="shared" ref="R133:R143" si="39">IF((IFERROR(S133*1,0)+IFERROR(T133*1,0)+IFERROR(U133*1,0)+IFERROR(V133*1,0)+IFERROR(W133*1,0))&lt;&gt;0,IFERROR(S133*1,0)+IFERROR(T133*1,0)+IFERROR(U133*1,0)+IFERROR(V133*1,0)+IFERROR(W133*1,0),"..")</f>
        <v>..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</row>
    <row r="134" spans="1:23" s="1" customFormat="1" x14ac:dyDescent="0.25">
      <c r="A134" s="45" t="s">
        <v>47</v>
      </c>
      <c r="B134" s="46" t="s">
        <v>13</v>
      </c>
      <c r="C134" s="47">
        <v>3</v>
      </c>
      <c r="D134" s="47">
        <f t="shared" si="36"/>
        <v>295286</v>
      </c>
      <c r="E134" s="47">
        <v>227697</v>
      </c>
      <c r="F134" s="47">
        <v>9560</v>
      </c>
      <c r="G134" s="47">
        <f t="shared" si="37"/>
        <v>58029</v>
      </c>
      <c r="H134" s="47">
        <v>1736</v>
      </c>
      <c r="I134" s="47">
        <v>56293</v>
      </c>
      <c r="J134" s="47" t="s">
        <v>9</v>
      </c>
      <c r="K134" s="47" t="s">
        <v>9</v>
      </c>
      <c r="L134" s="47" t="str">
        <f t="shared" si="38"/>
        <v>..</v>
      </c>
      <c r="M134" s="47" t="s">
        <v>9</v>
      </c>
      <c r="N134" s="47" t="s">
        <v>9</v>
      </c>
      <c r="O134" s="47" t="s">
        <v>9</v>
      </c>
      <c r="P134" s="47" t="s">
        <v>9</v>
      </c>
      <c r="Q134" s="47" t="s">
        <v>9</v>
      </c>
      <c r="R134" s="47" t="str">
        <f t="shared" si="39"/>
        <v>..</v>
      </c>
      <c r="S134" s="47" t="s">
        <v>9</v>
      </c>
      <c r="T134" s="47" t="s">
        <v>9</v>
      </c>
      <c r="U134" s="47" t="s">
        <v>9</v>
      </c>
      <c r="V134" s="47" t="s">
        <v>9</v>
      </c>
      <c r="W134" s="47" t="s">
        <v>9</v>
      </c>
    </row>
    <row r="135" spans="1:23" s="1" customFormat="1" x14ac:dyDescent="0.25">
      <c r="A135" s="45" t="s">
        <v>47</v>
      </c>
      <c r="B135" s="46" t="s">
        <v>2</v>
      </c>
      <c r="C135" s="47">
        <v>9</v>
      </c>
      <c r="D135" s="47">
        <f t="shared" si="36"/>
        <v>141277</v>
      </c>
      <c r="E135" s="47">
        <v>65195</v>
      </c>
      <c r="F135" s="47">
        <v>25577</v>
      </c>
      <c r="G135" s="47">
        <f t="shared" si="37"/>
        <v>50505</v>
      </c>
      <c r="H135" s="47">
        <v>0</v>
      </c>
      <c r="I135" s="47">
        <v>50505</v>
      </c>
      <c r="J135" s="47">
        <v>0</v>
      </c>
      <c r="K135" s="47">
        <v>0</v>
      </c>
      <c r="L135" s="47" t="str">
        <f t="shared" si="38"/>
        <v>..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 t="str">
        <f t="shared" si="39"/>
        <v>..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</row>
    <row r="136" spans="1:23" s="1" customFormat="1" x14ac:dyDescent="0.25">
      <c r="A136" s="45" t="s">
        <v>47</v>
      </c>
      <c r="B136" s="46" t="s">
        <v>14</v>
      </c>
      <c r="C136" s="47" t="s">
        <v>15</v>
      </c>
      <c r="D136" s="47" t="str">
        <f t="shared" si="36"/>
        <v>..</v>
      </c>
      <c r="E136" s="47" t="s">
        <v>15</v>
      </c>
      <c r="F136" s="47" t="s">
        <v>15</v>
      </c>
      <c r="G136" s="47" t="str">
        <f t="shared" si="37"/>
        <v>..</v>
      </c>
      <c r="H136" s="47" t="s">
        <v>15</v>
      </c>
      <c r="I136" s="47" t="s">
        <v>15</v>
      </c>
      <c r="J136" s="47" t="s">
        <v>15</v>
      </c>
      <c r="K136" s="47" t="s">
        <v>15</v>
      </c>
      <c r="L136" s="47" t="str">
        <f t="shared" si="38"/>
        <v>..</v>
      </c>
      <c r="M136" s="47" t="s">
        <v>15</v>
      </c>
      <c r="N136" s="47" t="s">
        <v>15</v>
      </c>
      <c r="O136" s="47" t="s">
        <v>15</v>
      </c>
      <c r="P136" s="47" t="s">
        <v>15</v>
      </c>
      <c r="Q136" s="47" t="s">
        <v>15</v>
      </c>
      <c r="R136" s="47" t="str">
        <f t="shared" si="39"/>
        <v>..</v>
      </c>
      <c r="S136" s="47" t="s">
        <v>15</v>
      </c>
      <c r="T136" s="47" t="s">
        <v>15</v>
      </c>
      <c r="U136" s="47" t="s">
        <v>15</v>
      </c>
      <c r="V136" s="47" t="s">
        <v>15</v>
      </c>
      <c r="W136" s="47" t="s">
        <v>15</v>
      </c>
    </row>
    <row r="137" spans="1:23" s="1" customFormat="1" x14ac:dyDescent="0.25">
      <c r="A137" s="45" t="s">
        <v>47</v>
      </c>
      <c r="B137" s="46" t="s">
        <v>4</v>
      </c>
      <c r="C137" s="47">
        <v>18</v>
      </c>
      <c r="D137" s="47">
        <f t="shared" si="36"/>
        <v>19245550</v>
      </c>
      <c r="E137" s="47">
        <v>1084450</v>
      </c>
      <c r="F137" s="47">
        <v>4593</v>
      </c>
      <c r="G137" s="47">
        <f t="shared" si="37"/>
        <v>232595</v>
      </c>
      <c r="H137" s="47">
        <v>377</v>
      </c>
      <c r="I137" s="47">
        <v>232218</v>
      </c>
      <c r="J137" s="47">
        <v>0</v>
      </c>
      <c r="K137" s="47">
        <v>0</v>
      </c>
      <c r="L137" s="47">
        <f t="shared" si="38"/>
        <v>7743318</v>
      </c>
      <c r="M137" s="47">
        <v>957</v>
      </c>
      <c r="N137" s="47">
        <v>131125</v>
      </c>
      <c r="O137" s="47">
        <v>81139</v>
      </c>
      <c r="P137" s="47">
        <v>7530097</v>
      </c>
      <c r="Q137" s="47">
        <v>0</v>
      </c>
      <c r="R137" s="47">
        <f t="shared" si="39"/>
        <v>10180594</v>
      </c>
      <c r="S137" s="47">
        <v>8466803</v>
      </c>
      <c r="T137" s="47">
        <v>0</v>
      </c>
      <c r="U137" s="47">
        <v>0</v>
      </c>
      <c r="V137" s="47">
        <v>0</v>
      </c>
      <c r="W137" s="47">
        <v>1713791</v>
      </c>
    </row>
    <row r="138" spans="1:23" s="1" customFormat="1" x14ac:dyDescent="0.25">
      <c r="A138" s="45" t="s">
        <v>47</v>
      </c>
      <c r="B138" s="46" t="s">
        <v>5</v>
      </c>
      <c r="C138" s="47">
        <v>22</v>
      </c>
      <c r="D138" s="47">
        <f t="shared" si="36"/>
        <v>241209</v>
      </c>
      <c r="E138" s="47">
        <v>111647</v>
      </c>
      <c r="F138" s="47">
        <v>70227</v>
      </c>
      <c r="G138" s="47">
        <f t="shared" si="37"/>
        <v>30516</v>
      </c>
      <c r="H138" s="47">
        <v>6242</v>
      </c>
      <c r="I138" s="47">
        <v>24274</v>
      </c>
      <c r="J138" s="47">
        <v>0</v>
      </c>
      <c r="K138" s="47">
        <v>0</v>
      </c>
      <c r="L138" s="47">
        <f t="shared" si="38"/>
        <v>25274</v>
      </c>
      <c r="M138" s="47">
        <v>7</v>
      </c>
      <c r="N138" s="47">
        <v>25072</v>
      </c>
      <c r="O138" s="47">
        <v>195</v>
      </c>
      <c r="P138" s="47">
        <v>0</v>
      </c>
      <c r="Q138" s="47">
        <v>0</v>
      </c>
      <c r="R138" s="47">
        <f t="shared" si="39"/>
        <v>3545</v>
      </c>
      <c r="S138" s="47">
        <v>0</v>
      </c>
      <c r="T138" s="47">
        <v>0</v>
      </c>
      <c r="U138" s="47">
        <v>3545</v>
      </c>
      <c r="V138" s="47">
        <v>0</v>
      </c>
      <c r="W138" s="47">
        <v>0</v>
      </c>
    </row>
    <row r="139" spans="1:23" s="1" customFormat="1" x14ac:dyDescent="0.25">
      <c r="A139" s="45" t="s">
        <v>47</v>
      </c>
      <c r="B139" s="46" t="s">
        <v>10</v>
      </c>
      <c r="C139" s="47">
        <v>3</v>
      </c>
      <c r="D139" s="47">
        <f t="shared" si="36"/>
        <v>1776</v>
      </c>
      <c r="E139" s="47">
        <v>894</v>
      </c>
      <c r="F139" s="47">
        <v>882</v>
      </c>
      <c r="G139" s="47" t="str">
        <f t="shared" si="37"/>
        <v>..</v>
      </c>
      <c r="H139" s="47">
        <v>0</v>
      </c>
      <c r="I139" s="47">
        <v>0</v>
      </c>
      <c r="J139" s="47">
        <v>0</v>
      </c>
      <c r="K139" s="47">
        <v>0</v>
      </c>
      <c r="L139" s="47" t="str">
        <f t="shared" si="38"/>
        <v>..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 t="str">
        <f t="shared" si="39"/>
        <v>..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</row>
    <row r="140" spans="1:23" s="1" customFormat="1" x14ac:dyDescent="0.25">
      <c r="A140" s="45" t="s">
        <v>47</v>
      </c>
      <c r="B140" s="46" t="s">
        <v>11</v>
      </c>
      <c r="C140" s="47" t="s">
        <v>15</v>
      </c>
      <c r="D140" s="47" t="str">
        <f t="shared" si="36"/>
        <v>..</v>
      </c>
      <c r="E140" s="47" t="s">
        <v>15</v>
      </c>
      <c r="F140" s="47" t="s">
        <v>15</v>
      </c>
      <c r="G140" s="47" t="str">
        <f t="shared" si="37"/>
        <v>..</v>
      </c>
      <c r="H140" s="47" t="s">
        <v>15</v>
      </c>
      <c r="I140" s="47" t="s">
        <v>15</v>
      </c>
      <c r="J140" s="47" t="s">
        <v>15</v>
      </c>
      <c r="K140" s="47" t="s">
        <v>15</v>
      </c>
      <c r="L140" s="47" t="str">
        <f t="shared" si="38"/>
        <v>..</v>
      </c>
      <c r="M140" s="47" t="s">
        <v>15</v>
      </c>
      <c r="N140" s="47" t="s">
        <v>15</v>
      </c>
      <c r="O140" s="47" t="s">
        <v>15</v>
      </c>
      <c r="P140" s="47" t="s">
        <v>15</v>
      </c>
      <c r="Q140" s="47" t="s">
        <v>15</v>
      </c>
      <c r="R140" s="47" t="str">
        <f t="shared" si="39"/>
        <v>..</v>
      </c>
      <c r="S140" s="47" t="s">
        <v>15</v>
      </c>
      <c r="T140" s="47" t="s">
        <v>15</v>
      </c>
      <c r="U140" s="47" t="s">
        <v>15</v>
      </c>
      <c r="V140" s="47" t="s">
        <v>15</v>
      </c>
      <c r="W140" s="47" t="s">
        <v>15</v>
      </c>
    </row>
    <row r="141" spans="1:23" s="1" customFormat="1" x14ac:dyDescent="0.25">
      <c r="A141" s="45" t="s">
        <v>47</v>
      </c>
      <c r="B141" s="46" t="s">
        <v>6</v>
      </c>
      <c r="C141" s="47">
        <v>17</v>
      </c>
      <c r="D141" s="47">
        <f t="shared" si="36"/>
        <v>277947</v>
      </c>
      <c r="E141" s="47">
        <v>106330</v>
      </c>
      <c r="F141" s="47">
        <v>141049</v>
      </c>
      <c r="G141" s="47">
        <f t="shared" si="37"/>
        <v>14875</v>
      </c>
      <c r="H141" s="47">
        <v>1873</v>
      </c>
      <c r="I141" s="47">
        <v>13002</v>
      </c>
      <c r="J141" s="47">
        <v>0</v>
      </c>
      <c r="K141" s="47">
        <v>0</v>
      </c>
      <c r="L141" s="47">
        <f t="shared" si="38"/>
        <v>15693</v>
      </c>
      <c r="M141" s="47">
        <v>0</v>
      </c>
      <c r="N141" s="47">
        <v>11774</v>
      </c>
      <c r="O141" s="47">
        <v>3919</v>
      </c>
      <c r="P141" s="47">
        <v>0</v>
      </c>
      <c r="Q141" s="47">
        <v>0</v>
      </c>
      <c r="R141" s="47" t="str">
        <f t="shared" si="39"/>
        <v>..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</row>
    <row r="142" spans="1:23" s="1" customFormat="1" x14ac:dyDescent="0.25">
      <c r="A142" s="45" t="s">
        <v>47</v>
      </c>
      <c r="B142" s="46" t="s">
        <v>7</v>
      </c>
      <c r="C142" s="47" t="s">
        <v>15</v>
      </c>
      <c r="D142" s="47" t="str">
        <f t="shared" si="36"/>
        <v>..</v>
      </c>
      <c r="E142" s="47" t="s">
        <v>15</v>
      </c>
      <c r="F142" s="47" t="s">
        <v>15</v>
      </c>
      <c r="G142" s="47" t="str">
        <f t="shared" si="37"/>
        <v>..</v>
      </c>
      <c r="H142" s="47" t="s">
        <v>15</v>
      </c>
      <c r="I142" s="47" t="s">
        <v>15</v>
      </c>
      <c r="J142" s="47" t="s">
        <v>15</v>
      </c>
      <c r="K142" s="47" t="s">
        <v>15</v>
      </c>
      <c r="L142" s="47" t="str">
        <f t="shared" si="38"/>
        <v>..</v>
      </c>
      <c r="M142" s="47" t="s">
        <v>15</v>
      </c>
      <c r="N142" s="47" t="s">
        <v>15</v>
      </c>
      <c r="O142" s="47" t="s">
        <v>15</v>
      </c>
      <c r="P142" s="47" t="s">
        <v>15</v>
      </c>
      <c r="Q142" s="47" t="s">
        <v>15</v>
      </c>
      <c r="R142" s="47" t="str">
        <f t="shared" si="39"/>
        <v>..</v>
      </c>
      <c r="S142" s="47" t="s">
        <v>15</v>
      </c>
      <c r="T142" s="47" t="s">
        <v>15</v>
      </c>
      <c r="U142" s="47" t="s">
        <v>15</v>
      </c>
      <c r="V142" s="47" t="s">
        <v>15</v>
      </c>
      <c r="W142" s="47" t="s">
        <v>15</v>
      </c>
    </row>
    <row r="143" spans="1:23" s="1" customFormat="1" x14ac:dyDescent="0.25">
      <c r="A143" s="45" t="s">
        <v>47</v>
      </c>
      <c r="B143" s="46" t="s">
        <v>8</v>
      </c>
      <c r="C143" s="47">
        <v>14</v>
      </c>
      <c r="D143" s="47">
        <f t="shared" si="36"/>
        <v>16567</v>
      </c>
      <c r="E143" s="47">
        <v>3911</v>
      </c>
      <c r="F143" s="47">
        <v>11433</v>
      </c>
      <c r="G143" s="47">
        <f t="shared" si="37"/>
        <v>1223</v>
      </c>
      <c r="H143" s="47">
        <v>0</v>
      </c>
      <c r="I143" s="47">
        <v>1223</v>
      </c>
      <c r="J143" s="47">
        <v>0</v>
      </c>
      <c r="K143" s="47">
        <v>0</v>
      </c>
      <c r="L143" s="47" t="str">
        <f t="shared" si="38"/>
        <v>..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 t="str">
        <f t="shared" si="39"/>
        <v>..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</row>
    <row r="144" spans="1:23" s="1" customFormat="1" ht="15.75" x14ac:dyDescent="0.25">
      <c r="A144" s="48" t="s">
        <v>47</v>
      </c>
      <c r="B144" s="49" t="s">
        <v>36</v>
      </c>
      <c r="C144" s="49">
        <v>114</v>
      </c>
      <c r="D144" s="50">
        <f>E144+F144+G144+L144+R144</f>
        <v>22635061</v>
      </c>
      <c r="E144" s="50">
        <v>1963864</v>
      </c>
      <c r="F144" s="50">
        <v>277055</v>
      </c>
      <c r="G144" s="50">
        <f>H144+I144+J144+K144</f>
        <v>1259310</v>
      </c>
      <c r="H144" s="51">
        <v>10238</v>
      </c>
      <c r="I144" s="51">
        <v>1220187</v>
      </c>
      <c r="J144" s="51">
        <v>0</v>
      </c>
      <c r="K144" s="51">
        <v>28885</v>
      </c>
      <c r="L144" s="50">
        <f>M144+N144+O144+P144+Q144</f>
        <v>7806276</v>
      </c>
      <c r="M144" s="51">
        <v>1190</v>
      </c>
      <c r="N144" s="52">
        <v>189677</v>
      </c>
      <c r="O144" s="52">
        <v>85253</v>
      </c>
      <c r="P144" s="51">
        <v>7530097</v>
      </c>
      <c r="Q144" s="52">
        <v>59</v>
      </c>
      <c r="R144" s="50">
        <f>S144+T144+U144+V144+W144</f>
        <v>11328556</v>
      </c>
      <c r="S144" s="52">
        <v>8466803</v>
      </c>
      <c r="T144" s="51">
        <v>0</v>
      </c>
      <c r="U144" s="52">
        <v>3545</v>
      </c>
      <c r="V144" s="52">
        <v>1144417</v>
      </c>
      <c r="W144" s="52">
        <v>1713791</v>
      </c>
    </row>
    <row r="145" spans="7:23" s="1" customFormat="1" x14ac:dyDescent="0.25"/>
    <row r="146" spans="7:23" s="1" customFormat="1" x14ac:dyDescent="0.25"/>
    <row r="147" spans="7:23" s="1" customFormat="1" x14ac:dyDescent="0.25"/>
    <row r="148" spans="7:23" s="1" customFormat="1" x14ac:dyDescent="0.25">
      <c r="W148" s="54"/>
    </row>
    <row r="149" spans="7:23" s="1" customFormat="1" x14ac:dyDescent="0.25">
      <c r="W149" s="54"/>
    </row>
    <row r="150" spans="7:23" x14ac:dyDescent="0.25">
      <c r="G150" s="1"/>
      <c r="H150" s="1"/>
      <c r="I150" s="1"/>
      <c r="J150" s="1"/>
      <c r="K150" s="1"/>
      <c r="L150" s="1"/>
      <c r="M150" s="1"/>
      <c r="N150" s="1"/>
      <c r="O150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0564-D0ED-40BE-8DBE-98B54D74EF65}">
  <dimension ref="A1:AZ144"/>
  <sheetViews>
    <sheetView topLeftCell="D37" workbookViewId="0">
      <selection activeCell="T69" sqref="T69"/>
    </sheetView>
  </sheetViews>
  <sheetFormatPr defaultColWidth="8.7109375" defaultRowHeight="15" x14ac:dyDescent="0.25"/>
  <cols>
    <col min="1" max="1" width="31" style="1" customWidth="1"/>
    <col min="2" max="2" width="36.140625" style="1" customWidth="1"/>
    <col min="3" max="3" width="19.85546875" style="1" customWidth="1"/>
    <col min="4" max="4" width="20.42578125" style="1" bestFit="1" customWidth="1"/>
    <col min="5" max="5" width="11.85546875" style="1" bestFit="1" customWidth="1"/>
    <col min="6" max="6" width="18" style="1" bestFit="1" customWidth="1"/>
    <col min="7" max="7" width="19.140625" style="1" customWidth="1"/>
    <col min="8" max="8" width="10.42578125" style="1" customWidth="1"/>
    <col min="9" max="9" width="15.140625" style="1" customWidth="1"/>
    <col min="10" max="10" width="12.140625" style="1" customWidth="1"/>
    <col min="11" max="11" width="12.7109375" style="1" customWidth="1"/>
    <col min="12" max="12" width="25.5703125" style="1" customWidth="1"/>
    <col min="13" max="13" width="18.28515625" style="1" customWidth="1"/>
    <col min="14" max="14" width="16.140625" style="1" bestFit="1" customWidth="1"/>
    <col min="15" max="15" width="12.7109375" style="1" bestFit="1" customWidth="1"/>
    <col min="16" max="16" width="11.85546875" style="1" customWidth="1"/>
    <col min="17" max="17" width="14.5703125" style="1" bestFit="1" customWidth="1"/>
    <col min="18" max="18" width="20.28515625" style="1" customWidth="1"/>
    <col min="19" max="19" width="13.5703125" style="1" bestFit="1" customWidth="1"/>
    <col min="20" max="20" width="11.85546875" style="1" customWidth="1"/>
    <col min="21" max="21" width="15.28515625" style="1" bestFit="1" customWidth="1"/>
    <col min="22" max="22" width="16" style="1" bestFit="1" customWidth="1"/>
    <col min="23" max="23" width="11.7109375" style="1" bestFit="1" customWidth="1"/>
    <col min="24" max="16384" width="8.7109375" style="1"/>
  </cols>
  <sheetData>
    <row r="1" spans="1:52" ht="26.25" x14ac:dyDescent="0.4">
      <c r="A1" s="13" t="s">
        <v>101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</row>
    <row r="5" spans="1:52" x14ac:dyDescent="0.25">
      <c r="A5" s="2"/>
      <c r="B5" s="4"/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0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</row>
    <row r="6" spans="1:52" ht="15.75" x14ac:dyDescent="0.25">
      <c r="A6" s="2" t="s">
        <v>39</v>
      </c>
      <c r="B6" s="4" t="s">
        <v>1</v>
      </c>
      <c r="C6" s="6">
        <v>1</v>
      </c>
      <c r="D6" s="9" t="s">
        <v>51</v>
      </c>
      <c r="E6" s="6" t="s">
        <v>51</v>
      </c>
      <c r="F6" s="6" t="s">
        <v>51</v>
      </c>
      <c r="G6" s="6" t="s">
        <v>51</v>
      </c>
      <c r="H6" s="6" t="s">
        <v>51</v>
      </c>
      <c r="I6" s="6" t="s">
        <v>51</v>
      </c>
      <c r="J6" s="6" t="s">
        <v>51</v>
      </c>
      <c r="K6" s="6" t="s">
        <v>51</v>
      </c>
      <c r="L6" s="6" t="s">
        <v>51</v>
      </c>
      <c r="M6" s="6" t="s">
        <v>51</v>
      </c>
      <c r="N6" s="6" t="s">
        <v>51</v>
      </c>
      <c r="O6" s="6" t="s">
        <v>51</v>
      </c>
      <c r="P6" s="6" t="s">
        <v>51</v>
      </c>
      <c r="Q6" s="6" t="s">
        <v>51</v>
      </c>
      <c r="R6" s="6" t="s">
        <v>51</v>
      </c>
      <c r="S6" s="6" t="s">
        <v>51</v>
      </c>
      <c r="T6" s="6" t="s">
        <v>51</v>
      </c>
      <c r="U6" s="6" t="s">
        <v>51</v>
      </c>
      <c r="V6" s="6" t="s">
        <v>51</v>
      </c>
      <c r="W6" s="6" t="s">
        <v>51</v>
      </c>
    </row>
    <row r="7" spans="1:52" x14ac:dyDescent="0.25">
      <c r="A7" s="3" t="s">
        <v>39</v>
      </c>
      <c r="B7" s="7" t="s">
        <v>2</v>
      </c>
      <c r="C7" s="8">
        <v>3</v>
      </c>
      <c r="D7" s="8">
        <v>8007.1546099999996</v>
      </c>
      <c r="E7" s="8">
        <v>5161.9535999999998</v>
      </c>
      <c r="F7" s="8">
        <v>0</v>
      </c>
      <c r="G7" s="8">
        <v>1283.3641700000001</v>
      </c>
      <c r="H7" s="8">
        <v>0</v>
      </c>
      <c r="I7" s="8">
        <v>1283.3641700000001</v>
      </c>
      <c r="J7" s="8">
        <v>0</v>
      </c>
      <c r="K7" s="8">
        <v>0</v>
      </c>
      <c r="L7" s="8">
        <v>1561.8368399999999</v>
      </c>
      <c r="M7" s="8">
        <v>0</v>
      </c>
      <c r="N7" s="8">
        <v>1561.33404</v>
      </c>
      <c r="O7" s="8">
        <v>0</v>
      </c>
      <c r="P7" s="8">
        <v>0</v>
      </c>
      <c r="Q7" s="8">
        <v>0.50280000000000002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</row>
    <row r="8" spans="1:52" x14ac:dyDescent="0.25">
      <c r="A8" s="3" t="s">
        <v>39</v>
      </c>
      <c r="B8" s="7" t="s">
        <v>3</v>
      </c>
      <c r="C8" s="8">
        <v>1</v>
      </c>
      <c r="D8" s="8" t="s">
        <v>51</v>
      </c>
      <c r="E8" s="8" t="s">
        <v>51</v>
      </c>
      <c r="F8" s="8" t="s">
        <v>51</v>
      </c>
      <c r="G8" s="8" t="s">
        <v>51</v>
      </c>
      <c r="H8" s="8" t="s">
        <v>51</v>
      </c>
      <c r="I8" s="8" t="s">
        <v>51</v>
      </c>
      <c r="J8" s="8" t="s">
        <v>51</v>
      </c>
      <c r="K8" s="8" t="s">
        <v>51</v>
      </c>
      <c r="L8" s="8" t="s">
        <v>51</v>
      </c>
      <c r="M8" s="8" t="s">
        <v>51</v>
      </c>
      <c r="N8" s="8" t="s">
        <v>51</v>
      </c>
      <c r="O8" s="8" t="s">
        <v>51</v>
      </c>
      <c r="P8" s="8" t="s">
        <v>51</v>
      </c>
      <c r="Q8" s="8" t="s">
        <v>51</v>
      </c>
      <c r="R8" s="8" t="s">
        <v>51</v>
      </c>
      <c r="S8" s="8" t="s">
        <v>51</v>
      </c>
      <c r="T8" s="8" t="s">
        <v>51</v>
      </c>
      <c r="U8" s="8" t="s">
        <v>51</v>
      </c>
      <c r="V8" s="8" t="s">
        <v>51</v>
      </c>
      <c r="W8" s="8" t="s">
        <v>51</v>
      </c>
    </row>
    <row r="9" spans="1:52" x14ac:dyDescent="0.25">
      <c r="A9" s="3" t="s">
        <v>39</v>
      </c>
      <c r="B9" s="7" t="s">
        <v>4</v>
      </c>
      <c r="C9" s="8">
        <v>6</v>
      </c>
      <c r="D9" s="8">
        <v>101998.97421</v>
      </c>
      <c r="E9" s="8">
        <v>24890.731199999998</v>
      </c>
      <c r="F9" s="8">
        <v>770.61959999999999</v>
      </c>
      <c r="G9" s="8">
        <v>75361.470449999993</v>
      </c>
      <c r="H9" s="8">
        <v>598</v>
      </c>
      <c r="I9" s="8">
        <v>74763.470449999993</v>
      </c>
      <c r="J9" s="8">
        <v>0</v>
      </c>
      <c r="K9" s="8">
        <v>0</v>
      </c>
      <c r="L9" s="8">
        <v>976.15296000000001</v>
      </c>
      <c r="M9" s="8">
        <v>197.1</v>
      </c>
      <c r="N9" s="8">
        <v>779.05295999999998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</row>
    <row r="10" spans="1:52" x14ac:dyDescent="0.25">
      <c r="A10" s="3" t="s">
        <v>39</v>
      </c>
      <c r="B10" s="7" t="s">
        <v>5</v>
      </c>
      <c r="C10" s="8">
        <v>9</v>
      </c>
      <c r="D10" s="8">
        <v>69505.368943867536</v>
      </c>
      <c r="E10" s="8">
        <v>24372.1548</v>
      </c>
      <c r="F10" s="8">
        <v>2136.5037995826701</v>
      </c>
      <c r="G10" s="8">
        <v>35298.188604284864</v>
      </c>
      <c r="H10" s="8">
        <v>2709.2569960739602</v>
      </c>
      <c r="I10" s="8">
        <v>32588.9316082109</v>
      </c>
      <c r="J10" s="8">
        <v>0</v>
      </c>
      <c r="K10" s="8">
        <v>0</v>
      </c>
      <c r="L10" s="8">
        <v>2131.6352400000001</v>
      </c>
      <c r="M10" s="8">
        <v>0</v>
      </c>
      <c r="N10" s="8">
        <v>2131.6352400000001</v>
      </c>
      <c r="O10" s="8">
        <v>0</v>
      </c>
      <c r="P10" s="8">
        <v>0</v>
      </c>
      <c r="Q10" s="8">
        <v>0</v>
      </c>
      <c r="R10" s="8">
        <v>5566.8865000000005</v>
      </c>
      <c r="S10" s="8">
        <v>0</v>
      </c>
      <c r="T10" s="8">
        <v>0</v>
      </c>
      <c r="U10" s="8">
        <v>3482.5</v>
      </c>
      <c r="V10" s="8">
        <v>0</v>
      </c>
      <c r="W10" s="8">
        <v>2084.3865000000001</v>
      </c>
    </row>
    <row r="11" spans="1:52" x14ac:dyDescent="0.25">
      <c r="A11" s="3" t="s">
        <v>39</v>
      </c>
      <c r="B11" s="7" t="s">
        <v>10</v>
      </c>
      <c r="C11" s="8">
        <v>1</v>
      </c>
      <c r="D11" s="8" t="s">
        <v>51</v>
      </c>
      <c r="E11" s="8" t="s">
        <v>51</v>
      </c>
      <c r="F11" s="8" t="s">
        <v>51</v>
      </c>
      <c r="G11" s="8" t="s">
        <v>51</v>
      </c>
      <c r="H11" s="8" t="s">
        <v>51</v>
      </c>
      <c r="I11" s="8" t="s">
        <v>51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  <c r="O11" s="8" t="s">
        <v>51</v>
      </c>
      <c r="P11" s="8" t="s">
        <v>51</v>
      </c>
      <c r="Q11" s="8" t="s">
        <v>51</v>
      </c>
      <c r="R11" s="8" t="s">
        <v>51</v>
      </c>
      <c r="S11" s="8" t="s">
        <v>51</v>
      </c>
      <c r="T11" s="8" t="s">
        <v>51</v>
      </c>
      <c r="U11" s="8" t="s">
        <v>51</v>
      </c>
      <c r="V11" s="8" t="s">
        <v>51</v>
      </c>
      <c r="W11" s="8" t="s">
        <v>51</v>
      </c>
    </row>
    <row r="12" spans="1:52" x14ac:dyDescent="0.25">
      <c r="A12" s="3" t="s">
        <v>39</v>
      </c>
      <c r="B12" s="7" t="s">
        <v>11</v>
      </c>
      <c r="C12" s="8">
        <v>2</v>
      </c>
      <c r="D12" s="8" t="s">
        <v>51</v>
      </c>
      <c r="E12" s="8" t="s">
        <v>51</v>
      </c>
      <c r="F12" s="8" t="s">
        <v>51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  <c r="O12" s="8" t="s">
        <v>51</v>
      </c>
      <c r="P12" s="8" t="s">
        <v>51</v>
      </c>
      <c r="Q12" s="8" t="s">
        <v>51</v>
      </c>
      <c r="R12" s="8" t="s">
        <v>51</v>
      </c>
      <c r="S12" s="8" t="s">
        <v>51</v>
      </c>
      <c r="T12" s="8" t="s">
        <v>51</v>
      </c>
      <c r="U12" s="8" t="s">
        <v>51</v>
      </c>
      <c r="V12" s="8" t="s">
        <v>51</v>
      </c>
      <c r="W12" s="8" t="s">
        <v>51</v>
      </c>
    </row>
    <row r="13" spans="1:52" x14ac:dyDescent="0.25">
      <c r="A13" s="3" t="s">
        <v>39</v>
      </c>
      <c r="B13" s="7" t="s">
        <v>6</v>
      </c>
      <c r="C13" s="8">
        <v>3</v>
      </c>
      <c r="D13" s="8">
        <v>3161.9675182929991</v>
      </c>
      <c r="E13" s="8">
        <v>996.8184</v>
      </c>
      <c r="F13" s="8">
        <v>2165.1345082191001</v>
      </c>
      <c r="G13" s="8">
        <v>1.46100738991155E-2</v>
      </c>
      <c r="H13" s="8">
        <v>1.46100738991155E-2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</row>
    <row r="14" spans="1:52" x14ac:dyDescent="0.25">
      <c r="A14" s="3" t="s">
        <v>39</v>
      </c>
      <c r="B14" s="7" t="s">
        <v>7</v>
      </c>
      <c r="C14" s="8">
        <v>1</v>
      </c>
      <c r="D14" s="8" t="s">
        <v>51</v>
      </c>
      <c r="E14" s="8" t="s">
        <v>51</v>
      </c>
      <c r="F14" s="8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  <c r="O14" s="8" t="s">
        <v>51</v>
      </c>
      <c r="P14" s="8" t="s">
        <v>51</v>
      </c>
      <c r="Q14" s="8" t="s">
        <v>51</v>
      </c>
      <c r="R14" s="8" t="s">
        <v>51</v>
      </c>
      <c r="S14" s="8" t="s">
        <v>51</v>
      </c>
      <c r="T14" s="8" t="s">
        <v>51</v>
      </c>
      <c r="U14" s="8" t="s">
        <v>51</v>
      </c>
      <c r="V14" s="8" t="s">
        <v>51</v>
      </c>
      <c r="W14" s="8" t="s">
        <v>51</v>
      </c>
    </row>
    <row r="15" spans="1:52" x14ac:dyDescent="0.25">
      <c r="A15" s="3" t="s">
        <v>39</v>
      </c>
      <c r="B15" s="7" t="s">
        <v>8</v>
      </c>
      <c r="C15" s="8">
        <v>2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  <c r="O15" s="8" t="s">
        <v>51</v>
      </c>
      <c r="P15" s="8" t="s">
        <v>51</v>
      </c>
      <c r="Q15" s="8" t="s">
        <v>51</v>
      </c>
      <c r="R15" s="8" t="s">
        <v>51</v>
      </c>
      <c r="S15" s="8" t="s">
        <v>51</v>
      </c>
      <c r="T15" s="8" t="s">
        <v>51</v>
      </c>
      <c r="U15" s="8" t="s">
        <v>51</v>
      </c>
      <c r="V15" s="8" t="s">
        <v>51</v>
      </c>
      <c r="W15" s="8" t="s">
        <v>51</v>
      </c>
    </row>
    <row r="16" spans="1:52" ht="15.75" x14ac:dyDescent="0.25">
      <c r="A16" s="10" t="s">
        <v>39</v>
      </c>
      <c r="B16" s="11" t="s">
        <v>36</v>
      </c>
      <c r="C16" s="11">
        <v>29</v>
      </c>
      <c r="D16" s="12">
        <v>182673.46528216056</v>
      </c>
      <c r="E16" s="12">
        <v>55421.657999999996</v>
      </c>
      <c r="F16" s="12">
        <v>5072.2579078017698</v>
      </c>
      <c r="G16" s="12">
        <v>111943.03783435875</v>
      </c>
      <c r="H16" s="16">
        <v>3307.2716061478591</v>
      </c>
      <c r="I16" s="16">
        <v>108635.76622821089</v>
      </c>
      <c r="J16" s="16">
        <v>0</v>
      </c>
      <c r="K16" s="16">
        <v>0</v>
      </c>
      <c r="L16" s="12">
        <v>4669.6250399999999</v>
      </c>
      <c r="M16" s="16">
        <v>197.1</v>
      </c>
      <c r="N16" s="17">
        <v>4472.0222400000002</v>
      </c>
      <c r="O16" s="17">
        <v>0</v>
      </c>
      <c r="P16" s="16">
        <v>0</v>
      </c>
      <c r="Q16" s="17">
        <v>0.50280000000000002</v>
      </c>
      <c r="R16" s="12">
        <v>5566.8865000000005</v>
      </c>
      <c r="S16" s="17">
        <v>0</v>
      </c>
      <c r="T16" s="16">
        <v>0</v>
      </c>
      <c r="U16" s="17">
        <v>3482.5</v>
      </c>
      <c r="V16" s="17">
        <v>0</v>
      </c>
      <c r="W16" s="17">
        <v>2084.3865000000001</v>
      </c>
    </row>
    <row r="19" spans="1:23" x14ac:dyDescent="0.25">
      <c r="A19" s="2"/>
      <c r="B19" s="4"/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5" t="s">
        <v>21</v>
      </c>
      <c r="I19" s="5" t="s">
        <v>22</v>
      </c>
      <c r="J19" s="5" t="s">
        <v>23</v>
      </c>
      <c r="K19" s="5" t="s">
        <v>24</v>
      </c>
      <c r="L19" s="5" t="s">
        <v>25</v>
      </c>
      <c r="M19" s="5" t="s">
        <v>26</v>
      </c>
      <c r="N19" s="5" t="s">
        <v>27</v>
      </c>
      <c r="O19" s="5" t="s">
        <v>0</v>
      </c>
      <c r="P19" s="5" t="s">
        <v>28</v>
      </c>
      <c r="Q19" s="5" t="s">
        <v>29</v>
      </c>
      <c r="R19" s="5" t="s">
        <v>30</v>
      </c>
      <c r="S19" s="5" t="s">
        <v>31</v>
      </c>
      <c r="T19" s="5" t="s">
        <v>32</v>
      </c>
      <c r="U19" s="5" t="s">
        <v>33</v>
      </c>
      <c r="V19" s="5" t="s">
        <v>34</v>
      </c>
      <c r="W19" s="5" t="s">
        <v>35</v>
      </c>
    </row>
    <row r="20" spans="1:23" x14ac:dyDescent="0.25">
      <c r="A20" s="2" t="s">
        <v>40</v>
      </c>
      <c r="B20" s="4" t="s">
        <v>1</v>
      </c>
      <c r="C20" s="6">
        <v>19</v>
      </c>
      <c r="D20" s="6">
        <v>1186046.6716099998</v>
      </c>
      <c r="E20" s="6">
        <v>185950.40760000001</v>
      </c>
      <c r="F20" s="6">
        <v>3585.6</v>
      </c>
      <c r="G20" s="6">
        <v>992981.68465999991</v>
      </c>
      <c r="H20" s="6">
        <v>947.6</v>
      </c>
      <c r="I20" s="6">
        <v>992031.57765999995</v>
      </c>
      <c r="J20" s="6">
        <v>0</v>
      </c>
      <c r="K20" s="6">
        <v>2.5070000000000001</v>
      </c>
      <c r="L20" s="6">
        <v>3528.9793500000001</v>
      </c>
      <c r="M20" s="6">
        <v>604.44000000000005</v>
      </c>
      <c r="N20" s="6">
        <v>2815.6379999999999</v>
      </c>
      <c r="O20" s="6">
        <v>108.90134999999999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</row>
    <row r="21" spans="1:23" x14ac:dyDescent="0.25">
      <c r="A21" s="3" t="s">
        <v>40</v>
      </c>
      <c r="B21" s="7" t="s">
        <v>13</v>
      </c>
      <c r="C21" s="8">
        <v>4</v>
      </c>
      <c r="D21" s="8" t="s">
        <v>51</v>
      </c>
      <c r="E21" s="8" t="s">
        <v>51</v>
      </c>
      <c r="F21" s="8" t="s">
        <v>51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  <c r="O21" s="8" t="s">
        <v>51</v>
      </c>
      <c r="P21" s="8" t="s">
        <v>51</v>
      </c>
      <c r="Q21" s="8" t="s">
        <v>51</v>
      </c>
      <c r="R21" s="8" t="s">
        <v>51</v>
      </c>
      <c r="S21" s="8" t="s">
        <v>51</v>
      </c>
      <c r="T21" s="8" t="s">
        <v>51</v>
      </c>
      <c r="U21" s="8" t="s">
        <v>51</v>
      </c>
      <c r="V21" s="8" t="s">
        <v>51</v>
      </c>
      <c r="W21" s="8" t="s">
        <v>51</v>
      </c>
    </row>
    <row r="22" spans="1:23" x14ac:dyDescent="0.25">
      <c r="A22" s="3" t="s">
        <v>40</v>
      </c>
      <c r="B22" s="7" t="s">
        <v>2</v>
      </c>
      <c r="C22" s="8">
        <v>5</v>
      </c>
      <c r="D22" s="8">
        <v>12120.277979999999</v>
      </c>
      <c r="E22" s="8">
        <v>5193.8567999999996</v>
      </c>
      <c r="F22" s="8">
        <v>869.976</v>
      </c>
      <c r="G22" s="8">
        <v>4703.0371800000003</v>
      </c>
      <c r="H22" s="8">
        <v>0</v>
      </c>
      <c r="I22" s="8">
        <v>4703.0371800000003</v>
      </c>
      <c r="J22" s="8">
        <v>0</v>
      </c>
      <c r="K22" s="8">
        <v>0</v>
      </c>
      <c r="L22" s="8">
        <v>1353.4080000000001</v>
      </c>
      <c r="M22" s="8">
        <v>0</v>
      </c>
      <c r="N22" s="8">
        <v>215.208</v>
      </c>
      <c r="O22" s="8">
        <v>1138.2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x14ac:dyDescent="0.25">
      <c r="A23" s="3" t="s">
        <v>40</v>
      </c>
      <c r="B23" s="7" t="s">
        <v>4</v>
      </c>
      <c r="C23" s="8">
        <v>5</v>
      </c>
      <c r="D23" s="8">
        <v>69752.024009999994</v>
      </c>
      <c r="E23" s="8">
        <v>14236.185600000001</v>
      </c>
      <c r="F23" s="8">
        <v>0</v>
      </c>
      <c r="G23" s="8">
        <v>52884.920609999994</v>
      </c>
      <c r="H23" s="8">
        <v>1.518</v>
      </c>
      <c r="I23" s="8">
        <v>52883.402609999997</v>
      </c>
      <c r="J23" s="8">
        <v>0</v>
      </c>
      <c r="K23" s="8">
        <v>0</v>
      </c>
      <c r="L23" s="8">
        <v>2630.9178000000002</v>
      </c>
      <c r="M23" s="8">
        <v>0</v>
      </c>
      <c r="N23" s="8">
        <v>2630.9178000000002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x14ac:dyDescent="0.25">
      <c r="A24" s="3" t="s">
        <v>40</v>
      </c>
      <c r="B24" s="7" t="s">
        <v>5</v>
      </c>
      <c r="C24" s="8">
        <v>8</v>
      </c>
      <c r="D24" s="8">
        <v>35153.214169999999</v>
      </c>
      <c r="E24" s="8">
        <v>12528.0072</v>
      </c>
      <c r="F24" s="8">
        <v>202.46039999999999</v>
      </c>
      <c r="G24" s="8">
        <v>16292.90537</v>
      </c>
      <c r="H24" s="8">
        <v>0</v>
      </c>
      <c r="I24" s="8">
        <v>16292.90537</v>
      </c>
      <c r="J24" s="8">
        <v>0</v>
      </c>
      <c r="K24" s="8">
        <v>0</v>
      </c>
      <c r="L24" s="8">
        <v>6129.8411999999998</v>
      </c>
      <c r="M24" s="8">
        <v>0</v>
      </c>
      <c r="N24" s="8">
        <v>6129.8411999999998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</row>
    <row r="25" spans="1:23" x14ac:dyDescent="0.25">
      <c r="A25" s="3" t="s">
        <v>40</v>
      </c>
      <c r="B25" s="7" t="s">
        <v>11</v>
      </c>
      <c r="C25" s="8">
        <v>4</v>
      </c>
      <c r="D25" s="8">
        <v>32261.700790000003</v>
      </c>
      <c r="E25" s="8">
        <v>13037.058000000001</v>
      </c>
      <c r="F25" s="8">
        <v>6429.6</v>
      </c>
      <c r="G25" s="8">
        <v>12795.04279</v>
      </c>
      <c r="H25" s="8">
        <v>0</v>
      </c>
      <c r="I25" s="8">
        <v>12795.04279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</row>
    <row r="26" spans="1:23" x14ac:dyDescent="0.25">
      <c r="A26" s="3" t="s">
        <v>40</v>
      </c>
      <c r="B26" s="7" t="s">
        <v>6</v>
      </c>
      <c r="C26" s="8">
        <v>15</v>
      </c>
      <c r="D26" s="8">
        <v>167405.920774</v>
      </c>
      <c r="E26" s="8">
        <v>60226.603199999998</v>
      </c>
      <c r="F26" s="8">
        <v>372.6</v>
      </c>
      <c r="G26" s="8">
        <v>56656.199200000003</v>
      </c>
      <c r="H26" s="8">
        <v>1913.1859999999999</v>
      </c>
      <c r="I26" s="8">
        <v>54743.013200000001</v>
      </c>
      <c r="J26" s="8">
        <v>0</v>
      </c>
      <c r="K26" s="8">
        <v>0</v>
      </c>
      <c r="L26" s="8">
        <v>50150.518374000007</v>
      </c>
      <c r="M26" s="8">
        <v>0</v>
      </c>
      <c r="N26" s="8">
        <v>38763.193224000002</v>
      </c>
      <c r="O26" s="8">
        <v>11387.325150000001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</row>
    <row r="27" spans="1:23" x14ac:dyDescent="0.25">
      <c r="A27" s="3" t="s">
        <v>40</v>
      </c>
      <c r="B27" s="7" t="s">
        <v>7</v>
      </c>
      <c r="C27" s="8">
        <v>5</v>
      </c>
      <c r="D27" s="8">
        <v>25168.880710000001</v>
      </c>
      <c r="E27" s="8">
        <v>16801.0488</v>
      </c>
      <c r="F27" s="8">
        <v>3882.96</v>
      </c>
      <c r="G27" s="8">
        <v>3684.2719099999999</v>
      </c>
      <c r="H27" s="8">
        <v>0</v>
      </c>
      <c r="I27" s="8">
        <v>3684.2719099999999</v>
      </c>
      <c r="J27" s="8">
        <v>0</v>
      </c>
      <c r="K27" s="8">
        <v>0</v>
      </c>
      <c r="L27" s="8">
        <v>243.9</v>
      </c>
      <c r="M27" s="8">
        <v>0</v>
      </c>
      <c r="N27" s="8">
        <v>0</v>
      </c>
      <c r="O27" s="8">
        <v>243.9</v>
      </c>
      <c r="P27" s="8">
        <v>0</v>
      </c>
      <c r="Q27" s="8">
        <v>0</v>
      </c>
      <c r="R27" s="8">
        <v>556.70000000000005</v>
      </c>
      <c r="S27" s="8">
        <v>0</v>
      </c>
      <c r="T27" s="8">
        <v>556.70000000000005</v>
      </c>
      <c r="U27" s="8">
        <v>0</v>
      </c>
      <c r="V27" s="8">
        <v>0</v>
      </c>
      <c r="W27" s="8">
        <v>0</v>
      </c>
    </row>
    <row r="28" spans="1:23" x14ac:dyDescent="0.25">
      <c r="A28" s="3" t="s">
        <v>40</v>
      </c>
      <c r="B28" s="7" t="s">
        <v>8</v>
      </c>
      <c r="C28" s="8">
        <v>3</v>
      </c>
      <c r="D28" s="8" t="s">
        <v>51</v>
      </c>
      <c r="E28" s="8" t="s">
        <v>51</v>
      </c>
      <c r="F28" s="8" t="s">
        <v>51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8" t="s">
        <v>51</v>
      </c>
      <c r="M28" s="8" t="s">
        <v>51</v>
      </c>
      <c r="N28" s="8" t="s">
        <v>51</v>
      </c>
      <c r="O28" s="8" t="s">
        <v>51</v>
      </c>
      <c r="P28" s="8" t="s">
        <v>51</v>
      </c>
      <c r="Q28" s="8" t="s">
        <v>51</v>
      </c>
      <c r="R28" s="8" t="s">
        <v>51</v>
      </c>
      <c r="S28" s="8" t="s">
        <v>51</v>
      </c>
      <c r="T28" s="8" t="s">
        <v>51</v>
      </c>
      <c r="U28" s="8" t="s">
        <v>51</v>
      </c>
      <c r="V28" s="8" t="s">
        <v>51</v>
      </c>
      <c r="W28" s="8" t="s">
        <v>51</v>
      </c>
    </row>
    <row r="29" spans="1:23" ht="15.75" x14ac:dyDescent="0.25">
      <c r="A29" s="10" t="s">
        <v>40</v>
      </c>
      <c r="B29" s="11" t="s">
        <v>36</v>
      </c>
      <c r="C29" s="11">
        <v>68</v>
      </c>
      <c r="D29" s="12">
        <v>1527908.6900439998</v>
      </c>
      <c r="E29" s="12">
        <v>307973.16719999997</v>
      </c>
      <c r="F29" s="12">
        <v>15343.196400000001</v>
      </c>
      <c r="G29" s="12">
        <v>1139998.0617199999</v>
      </c>
      <c r="H29" s="16">
        <v>2862.3040000000001</v>
      </c>
      <c r="I29" s="16">
        <v>1137133.2507199999</v>
      </c>
      <c r="J29" s="16">
        <v>0</v>
      </c>
      <c r="K29" s="16">
        <v>2.5070000000000001</v>
      </c>
      <c r="L29" s="12">
        <v>64037.564724000003</v>
      </c>
      <c r="M29" s="16">
        <v>604.44000000000005</v>
      </c>
      <c r="N29" s="17">
        <v>50554.798223999998</v>
      </c>
      <c r="O29" s="17">
        <v>12878.326500000001</v>
      </c>
      <c r="P29" s="16">
        <v>0</v>
      </c>
      <c r="Q29" s="17">
        <v>0</v>
      </c>
      <c r="R29" s="12">
        <v>556.70000000000005</v>
      </c>
      <c r="S29" s="17">
        <v>0</v>
      </c>
      <c r="T29" s="16">
        <v>556.70000000000005</v>
      </c>
      <c r="U29" s="17">
        <v>0</v>
      </c>
      <c r="V29" s="17">
        <v>0</v>
      </c>
      <c r="W29" s="17">
        <v>0</v>
      </c>
    </row>
    <row r="32" spans="1:23" x14ac:dyDescent="0.25">
      <c r="A32" s="2"/>
      <c r="B32" s="4"/>
      <c r="C32" s="5" t="s">
        <v>16</v>
      </c>
      <c r="D32" s="5" t="s">
        <v>17</v>
      </c>
      <c r="E32" s="5" t="s">
        <v>18</v>
      </c>
      <c r="F32" s="5" t="s">
        <v>19</v>
      </c>
      <c r="G32" s="5" t="s">
        <v>20</v>
      </c>
      <c r="H32" s="5" t="s">
        <v>21</v>
      </c>
      <c r="I32" s="5" t="s">
        <v>22</v>
      </c>
      <c r="J32" s="5" t="s">
        <v>23</v>
      </c>
      <c r="K32" s="5" t="s">
        <v>24</v>
      </c>
      <c r="L32" s="5" t="s">
        <v>25</v>
      </c>
      <c r="M32" s="5" t="s">
        <v>26</v>
      </c>
      <c r="N32" s="5" t="s">
        <v>27</v>
      </c>
      <c r="O32" s="5" t="s">
        <v>0</v>
      </c>
      <c r="P32" s="5" t="s">
        <v>28</v>
      </c>
      <c r="Q32" s="5" t="s">
        <v>29</v>
      </c>
      <c r="R32" s="5" t="s">
        <v>30</v>
      </c>
      <c r="S32" s="5" t="s">
        <v>31</v>
      </c>
      <c r="T32" s="5" t="s">
        <v>32</v>
      </c>
      <c r="U32" s="5" t="s">
        <v>33</v>
      </c>
      <c r="V32" s="5" t="s">
        <v>34</v>
      </c>
      <c r="W32" s="5" t="s">
        <v>35</v>
      </c>
    </row>
    <row r="33" spans="1:23" x14ac:dyDescent="0.25">
      <c r="A33" s="2" t="s">
        <v>41</v>
      </c>
      <c r="B33" s="4" t="s">
        <v>1</v>
      </c>
      <c r="C33" s="6">
        <v>22</v>
      </c>
      <c r="D33" s="6">
        <v>305214.51224224106</v>
      </c>
      <c r="E33" s="6">
        <v>94482.079199999993</v>
      </c>
      <c r="F33" s="6">
        <v>9329.0079999999998</v>
      </c>
      <c r="G33" s="6">
        <v>179348.53241000001</v>
      </c>
      <c r="H33" s="6">
        <v>3546.0479999999998</v>
      </c>
      <c r="I33" s="6">
        <v>175802.48441</v>
      </c>
      <c r="J33" s="6">
        <v>0</v>
      </c>
      <c r="K33" s="6">
        <v>0</v>
      </c>
      <c r="L33" s="6">
        <v>18621.7019327048</v>
      </c>
      <c r="M33" s="6">
        <v>11012.2827827048</v>
      </c>
      <c r="N33" s="6">
        <v>3866.5704000000001</v>
      </c>
      <c r="O33" s="6">
        <v>3742.8487500000001</v>
      </c>
      <c r="P33" s="6">
        <v>0</v>
      </c>
      <c r="Q33" s="6">
        <v>0</v>
      </c>
      <c r="R33" s="6">
        <v>3433.1906995363097</v>
      </c>
      <c r="S33" s="6">
        <v>0</v>
      </c>
      <c r="T33" s="6">
        <v>0</v>
      </c>
      <c r="U33" s="6">
        <v>0</v>
      </c>
      <c r="V33" s="6">
        <v>1543.1906995363099</v>
      </c>
      <c r="W33" s="6">
        <v>1890</v>
      </c>
    </row>
    <row r="34" spans="1:23" x14ac:dyDescent="0.25">
      <c r="A34" s="3" t="s">
        <v>41</v>
      </c>
      <c r="B34" s="7" t="s">
        <v>13</v>
      </c>
      <c r="C34" s="8">
        <v>1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  <c r="O34" s="8" t="s">
        <v>51</v>
      </c>
      <c r="P34" s="8" t="s">
        <v>51</v>
      </c>
      <c r="Q34" s="8" t="s">
        <v>51</v>
      </c>
      <c r="R34" s="8" t="s">
        <v>51</v>
      </c>
      <c r="S34" s="8" t="s">
        <v>51</v>
      </c>
      <c r="T34" s="8" t="s">
        <v>51</v>
      </c>
      <c r="U34" s="8" t="s">
        <v>51</v>
      </c>
      <c r="V34" s="8" t="s">
        <v>51</v>
      </c>
      <c r="W34" s="8" t="s">
        <v>51</v>
      </c>
    </row>
    <row r="35" spans="1:23" x14ac:dyDescent="0.25">
      <c r="A35" s="3" t="s">
        <v>41</v>
      </c>
      <c r="B35" s="7" t="s">
        <v>2</v>
      </c>
      <c r="C35" s="8">
        <v>6</v>
      </c>
      <c r="D35" s="8">
        <v>25671.182424933231</v>
      </c>
      <c r="E35" s="8">
        <v>9133.7831999999999</v>
      </c>
      <c r="F35" s="8">
        <v>0</v>
      </c>
      <c r="G35" s="8">
        <v>4014.3615199999999</v>
      </c>
      <c r="H35" s="8">
        <v>2346</v>
      </c>
      <c r="I35" s="8">
        <v>1668.3615199999999</v>
      </c>
      <c r="J35" s="8">
        <v>0</v>
      </c>
      <c r="K35" s="8">
        <v>0</v>
      </c>
      <c r="L35" s="8">
        <v>2768.5377049332301</v>
      </c>
      <c r="M35" s="8">
        <v>0</v>
      </c>
      <c r="N35" s="8">
        <v>1440.81756</v>
      </c>
      <c r="O35" s="8">
        <v>1327.7201449332299</v>
      </c>
      <c r="P35" s="8">
        <v>0</v>
      </c>
      <c r="Q35" s="8">
        <v>0</v>
      </c>
      <c r="R35" s="8">
        <v>9754.5</v>
      </c>
      <c r="S35" s="8">
        <v>0</v>
      </c>
      <c r="T35" s="8">
        <v>0</v>
      </c>
      <c r="U35" s="8">
        <v>0</v>
      </c>
      <c r="V35" s="8">
        <v>9702</v>
      </c>
      <c r="W35" s="8">
        <v>52.5</v>
      </c>
    </row>
    <row r="36" spans="1:23" x14ac:dyDescent="0.25">
      <c r="A36" s="3" t="s">
        <v>41</v>
      </c>
      <c r="B36" s="7" t="s">
        <v>52</v>
      </c>
      <c r="C36" s="8">
        <v>2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  <c r="O36" s="8" t="s">
        <v>51</v>
      </c>
      <c r="P36" s="8" t="s">
        <v>51</v>
      </c>
      <c r="Q36" s="8" t="s">
        <v>51</v>
      </c>
      <c r="R36" s="8" t="s">
        <v>51</v>
      </c>
      <c r="S36" s="8" t="s">
        <v>51</v>
      </c>
      <c r="T36" s="8" t="s">
        <v>51</v>
      </c>
      <c r="U36" s="8" t="s">
        <v>51</v>
      </c>
      <c r="V36" s="8" t="s">
        <v>51</v>
      </c>
      <c r="W36" s="8" t="s">
        <v>51</v>
      </c>
    </row>
    <row r="37" spans="1:23" x14ac:dyDescent="0.25">
      <c r="A37" s="3" t="s">
        <v>41</v>
      </c>
      <c r="B37" s="7" t="s">
        <v>4</v>
      </c>
      <c r="C37" s="8">
        <v>7</v>
      </c>
      <c r="D37" s="8">
        <v>65946.440451451694</v>
      </c>
      <c r="E37" s="8">
        <v>55354.95</v>
      </c>
      <c r="F37" s="8">
        <v>0</v>
      </c>
      <c r="G37" s="8">
        <v>9570.4867397669095</v>
      </c>
      <c r="H37" s="8">
        <v>0</v>
      </c>
      <c r="I37" s="8">
        <v>9570.4867397669095</v>
      </c>
      <c r="J37" s="8">
        <v>0</v>
      </c>
      <c r="K37" s="8">
        <v>0</v>
      </c>
      <c r="L37" s="8">
        <v>1021.0037116847924</v>
      </c>
      <c r="M37" s="8">
        <v>0</v>
      </c>
      <c r="N37" s="8">
        <v>1020.910884</v>
      </c>
      <c r="O37" s="8">
        <v>0</v>
      </c>
      <c r="P37" s="8">
        <v>7.2000249914938599E-2</v>
      </c>
      <c r="Q37" s="8">
        <v>2.0827434877479199E-2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</row>
    <row r="38" spans="1:23" x14ac:dyDescent="0.25">
      <c r="A38" s="3" t="s">
        <v>41</v>
      </c>
      <c r="B38" s="7" t="s">
        <v>5</v>
      </c>
      <c r="C38" s="8">
        <v>4</v>
      </c>
      <c r="D38" s="8">
        <v>16852.888975999998</v>
      </c>
      <c r="E38" s="8">
        <v>12477.2292</v>
      </c>
      <c r="F38" s="8">
        <v>2300.4</v>
      </c>
      <c r="G38" s="8">
        <v>715.02649999999994</v>
      </c>
      <c r="H38" s="8">
        <v>598</v>
      </c>
      <c r="I38" s="8">
        <v>117.0265</v>
      </c>
      <c r="J38" s="8">
        <v>0</v>
      </c>
      <c r="K38" s="8">
        <v>0</v>
      </c>
      <c r="L38" s="8">
        <v>1360.2332759999999</v>
      </c>
      <c r="M38" s="8">
        <v>0</v>
      </c>
      <c r="N38" s="8">
        <v>59.433275999999999</v>
      </c>
      <c r="O38" s="8">
        <v>1300.8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</row>
    <row r="39" spans="1:23" x14ac:dyDescent="0.25">
      <c r="A39" s="3" t="s">
        <v>41</v>
      </c>
      <c r="B39" s="7" t="s">
        <v>6</v>
      </c>
      <c r="C39" s="8">
        <v>4</v>
      </c>
      <c r="D39" s="8">
        <v>14460.940620000001</v>
      </c>
      <c r="E39" s="8">
        <v>6965.4528</v>
      </c>
      <c r="F39" s="8">
        <v>0</v>
      </c>
      <c r="G39" s="8">
        <v>7495.4878200000003</v>
      </c>
      <c r="H39" s="8">
        <v>0</v>
      </c>
      <c r="I39" s="8">
        <v>7495.4878200000003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</row>
    <row r="40" spans="1:23" x14ac:dyDescent="0.25">
      <c r="A40" s="3" t="s">
        <v>41</v>
      </c>
      <c r="B40" s="7" t="s">
        <v>7</v>
      </c>
      <c r="C40" s="8">
        <v>2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8" t="s">
        <v>51</v>
      </c>
      <c r="M40" s="8" t="s">
        <v>51</v>
      </c>
      <c r="N40" s="8" t="s">
        <v>51</v>
      </c>
      <c r="O40" s="8" t="s">
        <v>51</v>
      </c>
      <c r="P40" s="8" t="s">
        <v>51</v>
      </c>
      <c r="Q40" s="8" t="s">
        <v>51</v>
      </c>
      <c r="R40" s="8" t="s">
        <v>51</v>
      </c>
      <c r="S40" s="8" t="s">
        <v>51</v>
      </c>
      <c r="T40" s="8" t="s">
        <v>51</v>
      </c>
      <c r="U40" s="8" t="s">
        <v>51</v>
      </c>
      <c r="V40" s="8" t="s">
        <v>51</v>
      </c>
      <c r="W40" s="8" t="s">
        <v>51</v>
      </c>
    </row>
    <row r="41" spans="1:23" x14ac:dyDescent="0.25">
      <c r="A41" s="3" t="s">
        <v>41</v>
      </c>
      <c r="B41" s="7" t="s">
        <v>8</v>
      </c>
      <c r="C41" s="8">
        <v>6</v>
      </c>
      <c r="D41" s="8">
        <v>15176.185411754512</v>
      </c>
      <c r="E41" s="8">
        <v>7342.2647999999999</v>
      </c>
      <c r="F41" s="8">
        <v>266.72000000000003</v>
      </c>
      <c r="G41" s="8">
        <v>7135.5906117545101</v>
      </c>
      <c r="H41" s="8">
        <v>1633</v>
      </c>
      <c r="I41" s="8">
        <v>5502.5906117545101</v>
      </c>
      <c r="J41" s="8">
        <v>0</v>
      </c>
      <c r="K41" s="8">
        <v>0</v>
      </c>
      <c r="L41" s="8">
        <v>431.61</v>
      </c>
      <c r="M41" s="8">
        <v>0</v>
      </c>
      <c r="N41" s="8">
        <v>269.01</v>
      </c>
      <c r="O41" s="8">
        <v>162.6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</row>
    <row r="42" spans="1:23" ht="15.75" x14ac:dyDescent="0.25">
      <c r="A42" s="10" t="s">
        <v>41</v>
      </c>
      <c r="B42" s="11" t="s">
        <v>36</v>
      </c>
      <c r="C42" s="11">
        <v>54</v>
      </c>
      <c r="D42" s="12">
        <v>443322.15012638055</v>
      </c>
      <c r="E42" s="12">
        <v>185755.7592</v>
      </c>
      <c r="F42" s="12">
        <v>11896.127999999999</v>
      </c>
      <c r="G42" s="12">
        <v>208279.48560152145</v>
      </c>
      <c r="H42" s="16">
        <v>8123.0479999999998</v>
      </c>
      <c r="I42" s="16">
        <v>200156.43760152144</v>
      </c>
      <c r="J42" s="16">
        <v>0</v>
      </c>
      <c r="K42" s="16">
        <v>0</v>
      </c>
      <c r="L42" s="12">
        <v>24203.086625322823</v>
      </c>
      <c r="M42" s="16">
        <v>11012.2827827048</v>
      </c>
      <c r="N42" s="17">
        <v>6656.7421199999999</v>
      </c>
      <c r="O42" s="17">
        <v>6533.9688949332303</v>
      </c>
      <c r="P42" s="16">
        <v>7.2000249914938599E-2</v>
      </c>
      <c r="Q42" s="17">
        <v>2.0827434877479199E-2</v>
      </c>
      <c r="R42" s="12">
        <v>13187.69069953631</v>
      </c>
      <c r="S42" s="17">
        <v>0</v>
      </c>
      <c r="T42" s="16">
        <v>0</v>
      </c>
      <c r="U42" s="17">
        <v>0</v>
      </c>
      <c r="V42" s="17">
        <v>11245.19069953631</v>
      </c>
      <c r="W42" s="17">
        <v>1942.5</v>
      </c>
    </row>
    <row r="45" spans="1:23" x14ac:dyDescent="0.25">
      <c r="A45" s="2"/>
      <c r="B45" s="4"/>
      <c r="C45" s="5" t="s">
        <v>16</v>
      </c>
      <c r="D45" s="5" t="s">
        <v>17</v>
      </c>
      <c r="E45" s="5" t="s">
        <v>18</v>
      </c>
      <c r="F45" s="5" t="s">
        <v>19</v>
      </c>
      <c r="G45" s="5" t="s">
        <v>20</v>
      </c>
      <c r="H45" s="5" t="s">
        <v>21</v>
      </c>
      <c r="I45" s="5" t="s">
        <v>22</v>
      </c>
      <c r="J45" s="5" t="s">
        <v>23</v>
      </c>
      <c r="K45" s="5" t="s">
        <v>24</v>
      </c>
      <c r="L45" s="5" t="s">
        <v>25</v>
      </c>
      <c r="M45" s="5" t="s">
        <v>26</v>
      </c>
      <c r="N45" s="5" t="s">
        <v>27</v>
      </c>
      <c r="O45" s="5" t="s">
        <v>0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  <c r="W45" s="5" t="s">
        <v>35</v>
      </c>
    </row>
    <row r="46" spans="1:23" x14ac:dyDescent="0.25">
      <c r="A46" s="2" t="s">
        <v>42</v>
      </c>
      <c r="B46" s="4" t="s">
        <v>12</v>
      </c>
      <c r="C46" s="6">
        <v>4</v>
      </c>
      <c r="D46" s="6">
        <v>9733.9011480000008</v>
      </c>
      <c r="E46" s="6">
        <v>2108.7503999999999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7625.150748</v>
      </c>
      <c r="M46" s="6">
        <v>0</v>
      </c>
      <c r="N46" s="6">
        <v>5133.105348</v>
      </c>
      <c r="O46" s="6">
        <v>2439</v>
      </c>
      <c r="P46" s="6">
        <v>0</v>
      </c>
      <c r="Q46" s="6">
        <v>53.045400000000001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</row>
    <row r="47" spans="1:23" x14ac:dyDescent="0.25">
      <c r="A47" s="3" t="s">
        <v>42</v>
      </c>
      <c r="B47" s="7" t="s">
        <v>1</v>
      </c>
      <c r="C47" s="8">
        <v>4</v>
      </c>
      <c r="D47" s="8" t="s">
        <v>51</v>
      </c>
      <c r="E47" s="8" t="s">
        <v>51</v>
      </c>
      <c r="F47" s="8" t="s">
        <v>51</v>
      </c>
      <c r="G47" s="8" t="s">
        <v>51</v>
      </c>
      <c r="H47" s="8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8" t="s">
        <v>51</v>
      </c>
      <c r="N47" s="8" t="s">
        <v>51</v>
      </c>
      <c r="O47" s="8" t="s">
        <v>51</v>
      </c>
      <c r="P47" s="8" t="s">
        <v>51</v>
      </c>
      <c r="Q47" s="8" t="s">
        <v>51</v>
      </c>
      <c r="R47" s="8" t="s">
        <v>51</v>
      </c>
      <c r="S47" s="8" t="s">
        <v>51</v>
      </c>
      <c r="T47" s="8" t="s">
        <v>51</v>
      </c>
      <c r="U47" s="8" t="s">
        <v>51</v>
      </c>
      <c r="V47" s="8" t="s">
        <v>51</v>
      </c>
      <c r="W47" s="8" t="s">
        <v>51</v>
      </c>
    </row>
    <row r="48" spans="1:23" x14ac:dyDescent="0.25">
      <c r="A48" s="3" t="s">
        <v>42</v>
      </c>
      <c r="B48" s="7" t="s">
        <v>2</v>
      </c>
      <c r="C48" s="8">
        <v>1</v>
      </c>
      <c r="D48" s="8" t="s">
        <v>51</v>
      </c>
      <c r="E48" s="8" t="s">
        <v>51</v>
      </c>
      <c r="F48" s="8" t="s">
        <v>51</v>
      </c>
      <c r="G48" s="8" t="s">
        <v>51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8" t="s">
        <v>51</v>
      </c>
      <c r="N48" s="8" t="s">
        <v>51</v>
      </c>
      <c r="O48" s="8" t="s">
        <v>51</v>
      </c>
      <c r="P48" s="8" t="s">
        <v>51</v>
      </c>
      <c r="Q48" s="8" t="s">
        <v>51</v>
      </c>
      <c r="R48" s="8" t="s">
        <v>51</v>
      </c>
      <c r="S48" s="8" t="s">
        <v>51</v>
      </c>
      <c r="T48" s="8" t="s">
        <v>51</v>
      </c>
      <c r="U48" s="8" t="s">
        <v>51</v>
      </c>
      <c r="V48" s="8" t="s">
        <v>51</v>
      </c>
      <c r="W48" s="8" t="s">
        <v>51</v>
      </c>
    </row>
    <row r="49" spans="1:23" x14ac:dyDescent="0.25">
      <c r="A49" s="3" t="s">
        <v>42</v>
      </c>
      <c r="B49" s="7" t="s">
        <v>4</v>
      </c>
      <c r="C49" s="8">
        <v>4</v>
      </c>
      <c r="D49" s="8">
        <v>3083.6138000000001</v>
      </c>
      <c r="E49" s="8">
        <v>2297.2284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173.3604</v>
      </c>
      <c r="M49" s="8">
        <v>0</v>
      </c>
      <c r="N49" s="8">
        <v>10.760400000000001</v>
      </c>
      <c r="O49" s="8">
        <v>162.6</v>
      </c>
      <c r="P49" s="8">
        <v>0</v>
      </c>
      <c r="Q49" s="8">
        <v>0</v>
      </c>
      <c r="R49" s="8">
        <v>613.02499999999998</v>
      </c>
      <c r="S49" s="8">
        <v>0</v>
      </c>
      <c r="T49" s="8">
        <v>0</v>
      </c>
      <c r="U49" s="8">
        <v>613.02499999999998</v>
      </c>
      <c r="V49" s="8">
        <v>0</v>
      </c>
      <c r="W49" s="8">
        <v>0</v>
      </c>
    </row>
    <row r="50" spans="1:23" x14ac:dyDescent="0.25">
      <c r="A50" s="3" t="s">
        <v>42</v>
      </c>
      <c r="B50" s="7" t="s">
        <v>5</v>
      </c>
      <c r="C50" s="8">
        <v>4</v>
      </c>
      <c r="D50" s="8">
        <v>10091.955555348104</v>
      </c>
      <c r="E50" s="8">
        <v>4215.8591999999999</v>
      </c>
      <c r="F50" s="8">
        <v>60.12</v>
      </c>
      <c r="G50" s="8">
        <v>1852.8369153481042</v>
      </c>
      <c r="H50" s="8">
        <v>54.437135348104199</v>
      </c>
      <c r="I50" s="8">
        <v>1798.39978</v>
      </c>
      <c r="J50" s="8">
        <v>0</v>
      </c>
      <c r="K50" s="8">
        <v>0</v>
      </c>
      <c r="L50" s="8">
        <v>3963.1394399999999</v>
      </c>
      <c r="M50" s="8">
        <v>0</v>
      </c>
      <c r="N50" s="8">
        <v>361.54944</v>
      </c>
      <c r="O50" s="8">
        <v>3601.59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</row>
    <row r="51" spans="1:23" x14ac:dyDescent="0.25">
      <c r="A51" s="3" t="s">
        <v>42</v>
      </c>
      <c r="B51" s="7" t="s">
        <v>10</v>
      </c>
      <c r="C51" s="8">
        <v>3</v>
      </c>
      <c r="D51" s="8">
        <v>4733.5615400000006</v>
      </c>
      <c r="E51" s="8">
        <v>1703.2031999999999</v>
      </c>
      <c r="F51" s="8">
        <v>900</v>
      </c>
      <c r="G51" s="8">
        <v>2130.3583400000002</v>
      </c>
      <c r="H51" s="8">
        <v>0</v>
      </c>
      <c r="I51" s="8">
        <v>2130.3583400000002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</row>
    <row r="52" spans="1:23" x14ac:dyDescent="0.25">
      <c r="A52" s="3" t="s">
        <v>42</v>
      </c>
      <c r="B52" s="7" t="s">
        <v>11</v>
      </c>
      <c r="C52" s="8">
        <v>3</v>
      </c>
      <c r="D52" s="8">
        <v>20645.026890631179</v>
      </c>
      <c r="E52" s="8">
        <v>10063.731599999999</v>
      </c>
      <c r="F52" s="8">
        <v>4068</v>
      </c>
      <c r="G52" s="8">
        <v>6499.8751199999997</v>
      </c>
      <c r="H52" s="8">
        <v>782</v>
      </c>
      <c r="I52" s="8">
        <v>5717.8751199999997</v>
      </c>
      <c r="J52" s="8">
        <v>0</v>
      </c>
      <c r="K52" s="8">
        <v>0</v>
      </c>
      <c r="L52" s="8">
        <v>13.420170631177999</v>
      </c>
      <c r="M52" s="8">
        <v>0</v>
      </c>
      <c r="N52" s="8">
        <v>13.420170631177999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</row>
    <row r="53" spans="1:23" x14ac:dyDescent="0.25">
      <c r="A53" s="3" t="s">
        <v>42</v>
      </c>
      <c r="B53" s="7" t="s">
        <v>6</v>
      </c>
      <c r="C53" s="8">
        <v>3</v>
      </c>
      <c r="D53" s="8">
        <v>7572.1887378048477</v>
      </c>
      <c r="E53" s="8">
        <v>3478.86</v>
      </c>
      <c r="F53" s="8">
        <v>0</v>
      </c>
      <c r="G53" s="8">
        <v>3933.6772000000001</v>
      </c>
      <c r="H53" s="8">
        <v>0</v>
      </c>
      <c r="I53" s="8">
        <v>3933.6772000000001</v>
      </c>
      <c r="J53" s="8">
        <v>0</v>
      </c>
      <c r="K53" s="8">
        <v>0</v>
      </c>
      <c r="L53" s="8">
        <v>159.65153780484701</v>
      </c>
      <c r="M53" s="8">
        <v>0</v>
      </c>
      <c r="N53" s="8">
        <v>159.65153780484701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</row>
    <row r="54" spans="1:23" x14ac:dyDescent="0.25">
      <c r="A54" s="3" t="s">
        <v>42</v>
      </c>
      <c r="B54" s="7" t="s">
        <v>8</v>
      </c>
      <c r="C54" s="8">
        <v>3</v>
      </c>
      <c r="D54" s="8">
        <v>9007.9739000000009</v>
      </c>
      <c r="E54" s="8">
        <v>2836.7064</v>
      </c>
      <c r="F54" s="8">
        <v>1941.8175000000001</v>
      </c>
      <c r="G54" s="8">
        <v>92</v>
      </c>
      <c r="H54" s="8">
        <v>92</v>
      </c>
      <c r="I54" s="8">
        <v>0</v>
      </c>
      <c r="J54" s="8">
        <v>0</v>
      </c>
      <c r="K54" s="8">
        <v>0</v>
      </c>
      <c r="L54" s="8">
        <v>934.95</v>
      </c>
      <c r="M54" s="8">
        <v>0</v>
      </c>
      <c r="N54" s="8">
        <v>0</v>
      </c>
      <c r="O54" s="8">
        <v>934.95</v>
      </c>
      <c r="P54" s="8">
        <v>0</v>
      </c>
      <c r="Q54" s="8">
        <v>0</v>
      </c>
      <c r="R54" s="8">
        <v>3202.5</v>
      </c>
      <c r="S54" s="8">
        <v>0</v>
      </c>
      <c r="T54" s="8">
        <v>0</v>
      </c>
      <c r="U54" s="8">
        <v>1732.5</v>
      </c>
      <c r="V54" s="8">
        <v>1470</v>
      </c>
      <c r="W54" s="8">
        <v>0</v>
      </c>
    </row>
    <row r="55" spans="1:23" ht="15.75" x14ac:dyDescent="0.25">
      <c r="A55" s="10" t="s">
        <v>42</v>
      </c>
      <c r="B55" s="11" t="s">
        <v>36</v>
      </c>
      <c r="C55" s="11">
        <v>29</v>
      </c>
      <c r="D55" s="12">
        <v>64868.221571784132</v>
      </c>
      <c r="E55" s="12">
        <v>26704.339199999999</v>
      </c>
      <c r="F55" s="12">
        <v>6969.9375</v>
      </c>
      <c r="G55" s="12">
        <v>14508.747575348103</v>
      </c>
      <c r="H55" s="16">
        <v>928.43713534810422</v>
      </c>
      <c r="I55" s="16">
        <v>13580.310439999999</v>
      </c>
      <c r="J55" s="16">
        <v>0</v>
      </c>
      <c r="K55" s="16">
        <v>0</v>
      </c>
      <c r="L55" s="12">
        <v>12869.672296436025</v>
      </c>
      <c r="M55" s="16">
        <v>0</v>
      </c>
      <c r="N55" s="17">
        <v>5678.4868964360248</v>
      </c>
      <c r="O55" s="17">
        <v>7138.14</v>
      </c>
      <c r="P55" s="16">
        <v>0</v>
      </c>
      <c r="Q55" s="17">
        <v>53.045400000000001</v>
      </c>
      <c r="R55" s="12">
        <v>3815.5250000000001</v>
      </c>
      <c r="S55" s="17">
        <v>0</v>
      </c>
      <c r="T55" s="16">
        <v>0</v>
      </c>
      <c r="U55" s="17">
        <v>2345.5250000000001</v>
      </c>
      <c r="V55" s="17">
        <v>1470</v>
      </c>
      <c r="W55" s="17">
        <v>0</v>
      </c>
    </row>
    <row r="58" spans="1:23" x14ac:dyDescent="0.25">
      <c r="A58" s="2"/>
      <c r="B58" s="4"/>
      <c r="C58" s="5" t="s">
        <v>16</v>
      </c>
      <c r="D58" s="5" t="s">
        <v>17</v>
      </c>
      <c r="E58" s="5" t="s">
        <v>18</v>
      </c>
      <c r="F58" s="5" t="s">
        <v>19</v>
      </c>
      <c r="G58" s="5" t="s">
        <v>20</v>
      </c>
      <c r="H58" s="5" t="s">
        <v>21</v>
      </c>
      <c r="I58" s="5" t="s">
        <v>22</v>
      </c>
      <c r="J58" s="5" t="s">
        <v>23</v>
      </c>
      <c r="K58" s="5" t="s">
        <v>24</v>
      </c>
      <c r="L58" s="5" t="s">
        <v>25</v>
      </c>
      <c r="M58" s="5" t="s">
        <v>26</v>
      </c>
      <c r="N58" s="5" t="s">
        <v>27</v>
      </c>
      <c r="O58" s="5" t="s">
        <v>0</v>
      </c>
      <c r="P58" s="5" t="s">
        <v>28</v>
      </c>
      <c r="Q58" s="5" t="s">
        <v>29</v>
      </c>
      <c r="R58" s="5" t="s">
        <v>30</v>
      </c>
      <c r="S58" s="5" t="s">
        <v>31</v>
      </c>
      <c r="T58" s="5" t="s">
        <v>32</v>
      </c>
      <c r="U58" s="5" t="s">
        <v>33</v>
      </c>
      <c r="V58" s="5" t="s">
        <v>34</v>
      </c>
      <c r="W58" s="5" t="s">
        <v>35</v>
      </c>
    </row>
    <row r="59" spans="1:23" x14ac:dyDescent="0.25">
      <c r="A59" s="2" t="s">
        <v>49</v>
      </c>
      <c r="B59" s="4"/>
      <c r="C59" s="6"/>
      <c r="D59" s="6">
        <f>IF((IFERROR(E59*1,0)+IFERROR(F59*1,0)+IFERROR(G59*1,0)+IFERROR(L59*1,0)+IFERROR(R59*1,0))&lt;&gt;0,IFERROR(E59*1,0)+IFERROR(F59*1,0)+IFERROR(G59*1,0)+IFERROR(L59*1,0)+IFERROR(R59*1,0),"..")</f>
        <v>12550</v>
      </c>
      <c r="E59" s="6"/>
      <c r="F59" s="6"/>
      <c r="G59" s="6" t="str">
        <f>IF((IFERROR(H59*1,0)+IFERROR(I59*1,0)+IFERROR(J59*1,0)+IFERROR(K59*1,0))&lt;&gt;0,IFERROR(H59*1,0)+IFERROR(I59*1,0)+IFERROR(J59*1,0)+IFERROR(K59*1,0),"..")</f>
        <v>..</v>
      </c>
      <c r="H59" s="6"/>
      <c r="I59" s="6"/>
      <c r="J59" s="6"/>
      <c r="K59" s="6"/>
      <c r="L59" s="6" t="str">
        <f>IF((IFERROR(M59*1,0)+IFERROR(N59*1,0)+IFERROR(O59*1,0)+IFERROR(P59*1,0)+IFERROR(Q59*1,0))&lt;&gt;0,IFERROR(M59*1,0)+IFERROR(N59*1,0)+IFERROR(O59*1,0)+IFERROR(P59*1,0)+IFERROR(Q59*1,0),"..")</f>
        <v>..</v>
      </c>
      <c r="M59" s="6"/>
      <c r="N59" s="6"/>
      <c r="O59" s="6"/>
      <c r="P59" s="6"/>
      <c r="Q59" s="6"/>
      <c r="R59" s="6">
        <f>IF((IFERROR(S59*1,0)+IFERROR(T59*1,0)+IFERROR(U59*1,0)+IFERROR(V59*1,0)+IFERROR(W59*1,0))&lt;&gt;0,IFERROR(S59*1,0)+IFERROR(T59*1,0)+IFERROR(U59*1,0)+IFERROR(V59*1,0)+IFERROR(W59*1,0),"..")</f>
        <v>12550</v>
      </c>
      <c r="S59" s="6"/>
      <c r="T59" s="6"/>
      <c r="U59" s="6"/>
      <c r="V59" s="6">
        <f>12.55*1000</f>
        <v>12550</v>
      </c>
      <c r="W59" s="6"/>
    </row>
    <row r="60" spans="1:23" ht="15.75" x14ac:dyDescent="0.25">
      <c r="A60" s="10" t="s">
        <v>49</v>
      </c>
      <c r="B60" s="11" t="s">
        <v>36</v>
      </c>
      <c r="C60" s="11"/>
      <c r="D60" s="12">
        <f>E60+F60+G60+L60+R60</f>
        <v>12550</v>
      </c>
      <c r="E60" s="12"/>
      <c r="F60" s="12"/>
      <c r="G60" s="12">
        <f>H60+I60+J60+K60</f>
        <v>0</v>
      </c>
      <c r="H60" s="16"/>
      <c r="I60" s="16"/>
      <c r="J60" s="16"/>
      <c r="K60" s="16"/>
      <c r="L60" s="12">
        <f>M60+N60+O60+P60+Q60</f>
        <v>0</v>
      </c>
      <c r="M60" s="16"/>
      <c r="N60" s="17"/>
      <c r="O60" s="17"/>
      <c r="P60" s="16"/>
      <c r="Q60" s="17"/>
      <c r="R60" s="12">
        <f>S60+T60+U60+V60+W60</f>
        <v>12550</v>
      </c>
      <c r="S60" s="17"/>
      <c r="T60" s="16"/>
      <c r="U60" s="17"/>
      <c r="V60" s="17">
        <f>V59</f>
        <v>12550</v>
      </c>
      <c r="W60" s="18"/>
    </row>
    <row r="61" spans="1:23" x14ac:dyDescent="0.25">
      <c r="A61" s="1" t="s">
        <v>50</v>
      </c>
    </row>
    <row r="63" spans="1:23" x14ac:dyDescent="0.25">
      <c r="A63" s="2"/>
      <c r="B63" s="4"/>
      <c r="C63" s="5" t="s">
        <v>16</v>
      </c>
      <c r="D63" s="5" t="s">
        <v>17</v>
      </c>
      <c r="E63" s="5" t="s">
        <v>18</v>
      </c>
      <c r="F63" s="5" t="s">
        <v>19</v>
      </c>
      <c r="G63" s="5" t="s">
        <v>20</v>
      </c>
      <c r="H63" s="5" t="s">
        <v>21</v>
      </c>
      <c r="I63" s="5" t="s">
        <v>22</v>
      </c>
      <c r="J63" s="5" t="s">
        <v>23</v>
      </c>
      <c r="K63" s="5" t="s">
        <v>24</v>
      </c>
      <c r="L63" s="5" t="s">
        <v>25</v>
      </c>
      <c r="M63" s="5" t="s">
        <v>26</v>
      </c>
      <c r="N63" s="5" t="s">
        <v>27</v>
      </c>
      <c r="O63" s="5" t="s">
        <v>0</v>
      </c>
      <c r="P63" s="5" t="s">
        <v>28</v>
      </c>
      <c r="Q63" s="5" t="s">
        <v>29</v>
      </c>
      <c r="R63" s="5" t="s">
        <v>30</v>
      </c>
      <c r="S63" s="5" t="s">
        <v>31</v>
      </c>
      <c r="T63" s="5" t="s">
        <v>32</v>
      </c>
      <c r="U63" s="5" t="s">
        <v>33</v>
      </c>
      <c r="V63" s="5" t="s">
        <v>34</v>
      </c>
      <c r="W63" s="5" t="s">
        <v>35</v>
      </c>
    </row>
    <row r="64" spans="1:23" x14ac:dyDescent="0.25">
      <c r="A64" s="2" t="s">
        <v>44</v>
      </c>
      <c r="B64" s="4" t="s">
        <v>12</v>
      </c>
      <c r="C64" s="6">
        <v>2</v>
      </c>
      <c r="D64" s="6" t="s">
        <v>51</v>
      </c>
      <c r="E64" s="6" t="s">
        <v>51</v>
      </c>
      <c r="F64" s="6" t="s">
        <v>51</v>
      </c>
      <c r="G64" s="6" t="s">
        <v>51</v>
      </c>
      <c r="H64" s="6" t="s">
        <v>51</v>
      </c>
      <c r="I64" s="6" t="s">
        <v>51</v>
      </c>
      <c r="J64" s="6" t="s">
        <v>51</v>
      </c>
      <c r="K64" s="6" t="s">
        <v>51</v>
      </c>
      <c r="L64" s="6" t="s">
        <v>51</v>
      </c>
      <c r="M64" s="6" t="s">
        <v>51</v>
      </c>
      <c r="N64" s="6" t="s">
        <v>51</v>
      </c>
      <c r="O64" s="6" t="s">
        <v>51</v>
      </c>
      <c r="P64" s="6" t="s">
        <v>51</v>
      </c>
      <c r="Q64" s="6" t="s">
        <v>51</v>
      </c>
      <c r="R64" s="6" t="s">
        <v>51</v>
      </c>
      <c r="S64" s="6" t="s">
        <v>51</v>
      </c>
      <c r="T64" s="6" t="s">
        <v>51</v>
      </c>
      <c r="U64" s="6" t="s">
        <v>51</v>
      </c>
      <c r="V64" s="6" t="s">
        <v>51</v>
      </c>
      <c r="W64" s="6" t="s">
        <v>51</v>
      </c>
    </row>
    <row r="65" spans="1:23" x14ac:dyDescent="0.25">
      <c r="A65" s="3" t="s">
        <v>44</v>
      </c>
      <c r="B65" s="7" t="s">
        <v>1</v>
      </c>
      <c r="C65" s="8">
        <v>8</v>
      </c>
      <c r="D65" s="8">
        <v>335236.45103459537</v>
      </c>
      <c r="E65" s="8">
        <v>68505.310800000007</v>
      </c>
      <c r="F65" s="8">
        <v>0</v>
      </c>
      <c r="G65" s="8">
        <v>234810.65732999999</v>
      </c>
      <c r="H65" s="8">
        <v>0</v>
      </c>
      <c r="I65" s="8">
        <v>234810.65732999999</v>
      </c>
      <c r="J65" s="8">
        <v>0</v>
      </c>
      <c r="K65" s="8">
        <v>0</v>
      </c>
      <c r="L65" s="8">
        <v>31920.482904595403</v>
      </c>
      <c r="M65" s="8">
        <v>20978.402904595401</v>
      </c>
      <c r="N65" s="8">
        <v>5738.88</v>
      </c>
      <c r="O65" s="8">
        <v>5203.2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</row>
    <row r="66" spans="1:23" x14ac:dyDescent="0.25">
      <c r="A66" s="3" t="s">
        <v>44</v>
      </c>
      <c r="B66" s="7" t="s">
        <v>2</v>
      </c>
      <c r="C66" s="8">
        <v>2</v>
      </c>
      <c r="D66" s="8" t="s">
        <v>51</v>
      </c>
      <c r="E66" s="8" t="s">
        <v>51</v>
      </c>
      <c r="F66" s="8" t="s">
        <v>51</v>
      </c>
      <c r="G66" s="8" t="s">
        <v>51</v>
      </c>
      <c r="H66" s="8" t="s">
        <v>51</v>
      </c>
      <c r="I66" s="8" t="s">
        <v>51</v>
      </c>
      <c r="J66" s="8" t="s">
        <v>51</v>
      </c>
      <c r="K66" s="8" t="s">
        <v>51</v>
      </c>
      <c r="L66" s="8" t="s">
        <v>51</v>
      </c>
      <c r="M66" s="8" t="s">
        <v>51</v>
      </c>
      <c r="N66" s="8" t="s">
        <v>51</v>
      </c>
      <c r="O66" s="8" t="s">
        <v>51</v>
      </c>
      <c r="P66" s="8" t="s">
        <v>51</v>
      </c>
      <c r="Q66" s="8" t="s">
        <v>51</v>
      </c>
      <c r="R66" s="8" t="s">
        <v>51</v>
      </c>
      <c r="S66" s="8" t="s">
        <v>51</v>
      </c>
      <c r="T66" s="8" t="s">
        <v>51</v>
      </c>
      <c r="U66" s="8" t="s">
        <v>51</v>
      </c>
      <c r="V66" s="8" t="s">
        <v>51</v>
      </c>
      <c r="W66" s="8" t="s">
        <v>51</v>
      </c>
    </row>
    <row r="67" spans="1:23" x14ac:dyDescent="0.25">
      <c r="A67" s="3" t="s">
        <v>44</v>
      </c>
      <c r="B67" s="7" t="s">
        <v>3</v>
      </c>
      <c r="C67" s="8">
        <v>5</v>
      </c>
      <c r="D67" s="8" t="s">
        <v>51</v>
      </c>
      <c r="E67" s="8" t="s">
        <v>51</v>
      </c>
      <c r="F67" s="8" t="s">
        <v>51</v>
      </c>
      <c r="G67" s="8" t="s">
        <v>51</v>
      </c>
      <c r="H67" s="8" t="s">
        <v>51</v>
      </c>
      <c r="I67" s="8" t="s">
        <v>51</v>
      </c>
      <c r="J67" s="8" t="s">
        <v>51</v>
      </c>
      <c r="K67" s="8" t="s">
        <v>51</v>
      </c>
      <c r="L67" s="8" t="s">
        <v>51</v>
      </c>
      <c r="M67" s="8" t="s">
        <v>51</v>
      </c>
      <c r="N67" s="8" t="s">
        <v>51</v>
      </c>
      <c r="O67" s="8" t="s">
        <v>51</v>
      </c>
      <c r="P67" s="8" t="s">
        <v>51</v>
      </c>
      <c r="Q67" s="8" t="s">
        <v>51</v>
      </c>
      <c r="R67" s="8" t="s">
        <v>51</v>
      </c>
      <c r="S67" s="8" t="s">
        <v>51</v>
      </c>
      <c r="T67" s="8" t="s">
        <v>51</v>
      </c>
      <c r="U67" s="8" t="s">
        <v>51</v>
      </c>
      <c r="V67" s="8" t="s">
        <v>51</v>
      </c>
      <c r="W67" s="8" t="s">
        <v>51</v>
      </c>
    </row>
    <row r="68" spans="1:23" x14ac:dyDescent="0.25">
      <c r="A68" s="3" t="s">
        <v>44</v>
      </c>
      <c r="B68" s="7" t="s">
        <v>14</v>
      </c>
      <c r="C68" s="8">
        <v>1</v>
      </c>
      <c r="D68" s="8" t="s">
        <v>51</v>
      </c>
      <c r="E68" s="8" t="s">
        <v>51</v>
      </c>
      <c r="F68" s="8" t="s">
        <v>51</v>
      </c>
      <c r="G68" s="8" t="s">
        <v>51</v>
      </c>
      <c r="H68" s="8" t="s">
        <v>51</v>
      </c>
      <c r="I68" s="8" t="s">
        <v>51</v>
      </c>
      <c r="J68" s="8" t="s">
        <v>51</v>
      </c>
      <c r="K68" s="8" t="s">
        <v>51</v>
      </c>
      <c r="L68" s="8" t="s">
        <v>51</v>
      </c>
      <c r="M68" s="8" t="s">
        <v>51</v>
      </c>
      <c r="N68" s="8" t="s">
        <v>51</v>
      </c>
      <c r="O68" s="8" t="s">
        <v>51</v>
      </c>
      <c r="P68" s="8" t="s">
        <v>51</v>
      </c>
      <c r="Q68" s="8" t="s">
        <v>51</v>
      </c>
      <c r="R68" s="8" t="s">
        <v>51</v>
      </c>
      <c r="S68" s="8" t="s">
        <v>51</v>
      </c>
      <c r="T68" s="8" t="s">
        <v>51</v>
      </c>
      <c r="U68" s="8" t="s">
        <v>51</v>
      </c>
      <c r="V68" s="8" t="s">
        <v>51</v>
      </c>
      <c r="W68" s="8" t="s">
        <v>51</v>
      </c>
    </row>
    <row r="69" spans="1:23" x14ac:dyDescent="0.25">
      <c r="A69" s="3" t="s">
        <v>44</v>
      </c>
      <c r="B69" s="7" t="s">
        <v>4</v>
      </c>
      <c r="C69" s="8">
        <v>12</v>
      </c>
      <c r="D69" s="8">
        <v>1020646.1635800001</v>
      </c>
      <c r="E69" s="8">
        <v>150477.50159999999</v>
      </c>
      <c r="F69" s="8">
        <v>42.12</v>
      </c>
      <c r="G69" s="8">
        <v>518979.56173000002</v>
      </c>
      <c r="H69" s="8">
        <v>0</v>
      </c>
      <c r="I69" s="8">
        <v>518979.56173000002</v>
      </c>
      <c r="J69" s="8">
        <v>0</v>
      </c>
      <c r="K69" s="8">
        <v>0</v>
      </c>
      <c r="L69" s="8">
        <v>12526.88025</v>
      </c>
      <c r="M69" s="8">
        <v>0</v>
      </c>
      <c r="N69" s="8">
        <v>10864.4172</v>
      </c>
      <c r="O69" s="8">
        <v>1662.4630500000001</v>
      </c>
      <c r="P69" s="8">
        <v>0</v>
      </c>
      <c r="Q69" s="8">
        <v>0</v>
      </c>
      <c r="R69" s="8">
        <v>338620.1</v>
      </c>
      <c r="S69" s="8">
        <v>0</v>
      </c>
      <c r="T69" s="8">
        <v>338620.1</v>
      </c>
      <c r="U69" s="8">
        <v>0</v>
      </c>
      <c r="V69" s="8">
        <v>0</v>
      </c>
      <c r="W69" s="8">
        <v>0</v>
      </c>
    </row>
    <row r="70" spans="1:23" x14ac:dyDescent="0.25">
      <c r="A70" s="3" t="s">
        <v>44</v>
      </c>
      <c r="B70" s="7" t="s">
        <v>5</v>
      </c>
      <c r="C70" s="8">
        <v>12</v>
      </c>
      <c r="D70" s="8">
        <v>77624.764649999997</v>
      </c>
      <c r="E70" s="8">
        <v>36085.633199999997</v>
      </c>
      <c r="F70" s="8">
        <v>2862</v>
      </c>
      <c r="G70" s="8">
        <v>15834.619050000001</v>
      </c>
      <c r="H70" s="8">
        <v>4123.4399999999996</v>
      </c>
      <c r="I70" s="8">
        <v>11711.179050000001</v>
      </c>
      <c r="J70" s="8">
        <v>0</v>
      </c>
      <c r="K70" s="8">
        <v>0</v>
      </c>
      <c r="L70" s="8">
        <v>14595.812399999999</v>
      </c>
      <c r="M70" s="8">
        <v>0</v>
      </c>
      <c r="N70" s="8">
        <v>7238.1624000000002</v>
      </c>
      <c r="O70" s="8">
        <v>7357.65</v>
      </c>
      <c r="P70" s="8">
        <v>0</v>
      </c>
      <c r="Q70" s="8">
        <v>0</v>
      </c>
      <c r="R70" s="8">
        <v>8246.7000000000007</v>
      </c>
      <c r="S70" s="8">
        <v>0</v>
      </c>
      <c r="T70" s="8">
        <v>0</v>
      </c>
      <c r="U70" s="8">
        <v>0</v>
      </c>
      <c r="V70" s="8">
        <v>8246.7000000000007</v>
      </c>
      <c r="W70" s="8">
        <v>0</v>
      </c>
    </row>
    <row r="71" spans="1:23" x14ac:dyDescent="0.25">
      <c r="A71" s="3" t="s">
        <v>44</v>
      </c>
      <c r="B71" s="7" t="s">
        <v>10</v>
      </c>
      <c r="C71" s="8">
        <v>1</v>
      </c>
      <c r="D71" s="8" t="s">
        <v>51</v>
      </c>
      <c r="E71" s="8" t="s">
        <v>51</v>
      </c>
      <c r="F71" s="8" t="s">
        <v>51</v>
      </c>
      <c r="G71" s="8" t="s">
        <v>51</v>
      </c>
      <c r="H71" s="8" t="s">
        <v>51</v>
      </c>
      <c r="I71" s="8" t="s">
        <v>51</v>
      </c>
      <c r="J71" s="8" t="s">
        <v>51</v>
      </c>
      <c r="K71" s="8" t="s">
        <v>51</v>
      </c>
      <c r="L71" s="8" t="s">
        <v>51</v>
      </c>
      <c r="M71" s="8" t="s">
        <v>51</v>
      </c>
      <c r="N71" s="8" t="s">
        <v>51</v>
      </c>
      <c r="O71" s="8" t="s">
        <v>51</v>
      </c>
      <c r="P71" s="8" t="s">
        <v>51</v>
      </c>
      <c r="Q71" s="8" t="s">
        <v>51</v>
      </c>
      <c r="R71" s="8" t="s">
        <v>51</v>
      </c>
      <c r="S71" s="8" t="s">
        <v>51</v>
      </c>
      <c r="T71" s="8" t="s">
        <v>51</v>
      </c>
      <c r="U71" s="8" t="s">
        <v>51</v>
      </c>
      <c r="V71" s="8" t="s">
        <v>51</v>
      </c>
      <c r="W71" s="8" t="s">
        <v>51</v>
      </c>
    </row>
    <row r="72" spans="1:23" x14ac:dyDescent="0.25">
      <c r="A72" s="3" t="s">
        <v>44</v>
      </c>
      <c r="B72" s="7" t="s">
        <v>11</v>
      </c>
      <c r="C72" s="8">
        <v>4</v>
      </c>
      <c r="D72" s="8">
        <v>7571.3238800149702</v>
      </c>
      <c r="E72" s="8">
        <v>2703.5675999999999</v>
      </c>
      <c r="F72" s="8">
        <v>4598.7462800149697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269.01</v>
      </c>
      <c r="M72" s="8">
        <v>0</v>
      </c>
      <c r="N72" s="8">
        <v>269.01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</row>
    <row r="73" spans="1:23" x14ac:dyDescent="0.25">
      <c r="A73" s="3" t="s">
        <v>44</v>
      </c>
      <c r="B73" s="7" t="s">
        <v>6</v>
      </c>
      <c r="C73" s="8">
        <v>10</v>
      </c>
      <c r="D73" s="8">
        <v>31169.755936813155</v>
      </c>
      <c r="E73" s="8">
        <v>10882.594800000001</v>
      </c>
      <c r="F73" s="8">
        <v>4916.5200000000004</v>
      </c>
      <c r="G73" s="8">
        <v>9643.4675690672393</v>
      </c>
      <c r="H73" s="8">
        <v>0</v>
      </c>
      <c r="I73" s="8">
        <v>9643.4675690672393</v>
      </c>
      <c r="J73" s="8">
        <v>0</v>
      </c>
      <c r="K73" s="8">
        <v>0</v>
      </c>
      <c r="L73" s="8">
        <v>4509.0820767209671</v>
      </c>
      <c r="M73" s="8">
        <v>0</v>
      </c>
      <c r="N73" s="8">
        <v>929.387076720967</v>
      </c>
      <c r="O73" s="8">
        <v>3223.5450000000001</v>
      </c>
      <c r="P73" s="8">
        <v>0</v>
      </c>
      <c r="Q73" s="8">
        <v>356.15</v>
      </c>
      <c r="R73" s="8">
        <v>1218.0914910249485</v>
      </c>
      <c r="S73" s="8">
        <v>0</v>
      </c>
      <c r="T73" s="8">
        <v>0</v>
      </c>
      <c r="U73" s="8">
        <v>9.1491024948540195E-2</v>
      </c>
      <c r="V73" s="8">
        <v>0</v>
      </c>
      <c r="W73" s="8">
        <v>1218</v>
      </c>
    </row>
    <row r="74" spans="1:23" x14ac:dyDescent="0.25">
      <c r="A74" s="3" t="s">
        <v>44</v>
      </c>
      <c r="B74" s="7" t="s">
        <v>8</v>
      </c>
      <c r="C74" s="8">
        <v>3</v>
      </c>
      <c r="D74" s="8">
        <v>7814.13501</v>
      </c>
      <c r="E74" s="8">
        <v>5354.1252000000004</v>
      </c>
      <c r="F74" s="8">
        <v>89.211600000000004</v>
      </c>
      <c r="G74" s="8">
        <v>2370.7982099999999</v>
      </c>
      <c r="H74" s="8">
        <v>0</v>
      </c>
      <c r="I74" s="8">
        <v>2370.7982099999999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</row>
    <row r="75" spans="1:23" ht="15.75" x14ac:dyDescent="0.25">
      <c r="A75" s="10" t="s">
        <v>44</v>
      </c>
      <c r="B75" s="11" t="s">
        <v>36</v>
      </c>
      <c r="C75" s="11">
        <v>60</v>
      </c>
      <c r="D75" s="12">
        <v>1480062.5940914236</v>
      </c>
      <c r="E75" s="12">
        <v>274008.73320000002</v>
      </c>
      <c r="F75" s="12">
        <v>12508.59788001497</v>
      </c>
      <c r="G75" s="12">
        <v>781639.10388906731</v>
      </c>
      <c r="H75" s="16">
        <v>4123.4399999999996</v>
      </c>
      <c r="I75" s="16">
        <v>777515.66388906736</v>
      </c>
      <c r="J75" s="16">
        <v>0</v>
      </c>
      <c r="K75" s="16">
        <v>0</v>
      </c>
      <c r="L75" s="12">
        <v>63821.267631316376</v>
      </c>
      <c r="M75" s="16">
        <v>20978.402904595401</v>
      </c>
      <c r="N75" s="17">
        <v>25039.856676720967</v>
      </c>
      <c r="O75" s="17">
        <v>17446.858050000003</v>
      </c>
      <c r="P75" s="16">
        <v>0</v>
      </c>
      <c r="Q75" s="17">
        <v>356.15</v>
      </c>
      <c r="R75" s="12">
        <v>348084.89149102493</v>
      </c>
      <c r="S75" s="17">
        <v>0</v>
      </c>
      <c r="T75" s="16">
        <v>338620.1</v>
      </c>
      <c r="U75" s="17">
        <v>9.1491024948540195E-2</v>
      </c>
      <c r="V75" s="17">
        <v>8246.7000000000007</v>
      </c>
      <c r="W75" s="17">
        <v>1218</v>
      </c>
    </row>
    <row r="78" spans="1:23" x14ac:dyDescent="0.25">
      <c r="A78" s="2"/>
      <c r="B78" s="4"/>
      <c r="C78" s="5" t="s">
        <v>16</v>
      </c>
      <c r="D78" s="5" t="s">
        <v>17</v>
      </c>
      <c r="E78" s="5" t="s">
        <v>18</v>
      </c>
      <c r="F78" s="5" t="s">
        <v>19</v>
      </c>
      <c r="G78" s="5" t="s">
        <v>20</v>
      </c>
      <c r="H78" s="5" t="s">
        <v>21</v>
      </c>
      <c r="I78" s="5" t="s">
        <v>22</v>
      </c>
      <c r="J78" s="5" t="s">
        <v>23</v>
      </c>
      <c r="K78" s="5" t="s">
        <v>24</v>
      </c>
      <c r="L78" s="5" t="s">
        <v>25</v>
      </c>
      <c r="M78" s="5" t="s">
        <v>26</v>
      </c>
      <c r="N78" s="5" t="s">
        <v>27</v>
      </c>
      <c r="O78" s="5" t="s">
        <v>0</v>
      </c>
      <c r="P78" s="5" t="s">
        <v>28</v>
      </c>
      <c r="Q78" s="5" t="s">
        <v>29</v>
      </c>
      <c r="R78" s="5" t="s">
        <v>30</v>
      </c>
      <c r="S78" s="5" t="s">
        <v>31</v>
      </c>
      <c r="T78" s="5" t="s">
        <v>32</v>
      </c>
      <c r="U78" s="5" t="s">
        <v>33</v>
      </c>
      <c r="V78" s="5" t="s">
        <v>34</v>
      </c>
      <c r="W78" s="5" t="s">
        <v>35</v>
      </c>
    </row>
    <row r="79" spans="1:23" x14ac:dyDescent="0.25">
      <c r="A79" s="2" t="s">
        <v>37</v>
      </c>
      <c r="B79" s="4" t="s">
        <v>12</v>
      </c>
      <c r="C79" s="6">
        <v>1</v>
      </c>
      <c r="D79" s="6" t="s">
        <v>51</v>
      </c>
      <c r="E79" s="6" t="s">
        <v>51</v>
      </c>
      <c r="F79" s="6" t="s">
        <v>51</v>
      </c>
      <c r="G79" s="6" t="s">
        <v>51</v>
      </c>
      <c r="H79" s="6" t="s">
        <v>51</v>
      </c>
      <c r="I79" s="6" t="s">
        <v>51</v>
      </c>
      <c r="J79" s="6" t="s">
        <v>51</v>
      </c>
      <c r="K79" s="6" t="s">
        <v>51</v>
      </c>
      <c r="L79" s="6" t="s">
        <v>51</v>
      </c>
      <c r="M79" s="6" t="s">
        <v>51</v>
      </c>
      <c r="N79" s="6" t="s">
        <v>51</v>
      </c>
      <c r="O79" s="6" t="s">
        <v>51</v>
      </c>
      <c r="P79" s="6" t="s">
        <v>51</v>
      </c>
      <c r="Q79" s="6" t="s">
        <v>51</v>
      </c>
      <c r="R79" s="6" t="s">
        <v>51</v>
      </c>
      <c r="S79" s="6" t="s">
        <v>51</v>
      </c>
      <c r="T79" s="6" t="s">
        <v>51</v>
      </c>
      <c r="U79" s="6" t="s">
        <v>51</v>
      </c>
      <c r="V79" s="6" t="s">
        <v>51</v>
      </c>
      <c r="W79" s="6" t="s">
        <v>51</v>
      </c>
    </row>
    <row r="80" spans="1:23" x14ac:dyDescent="0.25">
      <c r="A80" s="3" t="s">
        <v>37</v>
      </c>
      <c r="B80" s="7" t="s">
        <v>1</v>
      </c>
      <c r="C80" s="8">
        <v>5</v>
      </c>
      <c r="D80" s="8">
        <v>50850.627939999998</v>
      </c>
      <c r="E80" s="8">
        <v>18751.7988</v>
      </c>
      <c r="F80" s="8">
        <v>6048</v>
      </c>
      <c r="G80" s="8">
        <v>9073.4331399999992</v>
      </c>
      <c r="H80" s="8">
        <v>340.4</v>
      </c>
      <c r="I80" s="8">
        <v>8733.0331399999995</v>
      </c>
      <c r="J80" s="8">
        <v>0</v>
      </c>
      <c r="K80" s="8">
        <v>0</v>
      </c>
      <c r="L80" s="8">
        <v>16977.396000000001</v>
      </c>
      <c r="M80" s="8">
        <v>0</v>
      </c>
      <c r="N80" s="8">
        <v>4375.8959999999997</v>
      </c>
      <c r="O80" s="8">
        <v>12601.5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</row>
    <row r="81" spans="1:23" x14ac:dyDescent="0.25">
      <c r="A81" s="3" t="s">
        <v>37</v>
      </c>
      <c r="B81" s="7" t="s">
        <v>2</v>
      </c>
      <c r="C81" s="8">
        <v>5</v>
      </c>
      <c r="D81" s="8">
        <v>36078.246600214734</v>
      </c>
      <c r="E81" s="8">
        <v>19936.094400000002</v>
      </c>
      <c r="F81" s="8">
        <v>0</v>
      </c>
      <c r="G81" s="8">
        <v>1454.8578</v>
      </c>
      <c r="H81" s="8">
        <v>211.6</v>
      </c>
      <c r="I81" s="8">
        <v>1243.2578000000001</v>
      </c>
      <c r="J81" s="8">
        <v>0</v>
      </c>
      <c r="K81" s="8">
        <v>0</v>
      </c>
      <c r="L81" s="8">
        <v>148.99440021473001</v>
      </c>
      <c r="M81" s="8">
        <v>0</v>
      </c>
      <c r="N81" s="8">
        <v>148.99440021473001</v>
      </c>
      <c r="O81" s="8">
        <v>0</v>
      </c>
      <c r="P81" s="8">
        <v>0</v>
      </c>
      <c r="Q81" s="8">
        <v>0</v>
      </c>
      <c r="R81" s="8">
        <v>14538.3</v>
      </c>
      <c r="S81" s="8">
        <v>0</v>
      </c>
      <c r="T81" s="8">
        <v>0</v>
      </c>
      <c r="U81" s="8">
        <v>0</v>
      </c>
      <c r="V81" s="8">
        <v>14538.3</v>
      </c>
      <c r="W81" s="8">
        <v>0</v>
      </c>
    </row>
    <row r="82" spans="1:23" x14ac:dyDescent="0.25">
      <c r="A82" s="3" t="s">
        <v>37</v>
      </c>
      <c r="B82" s="7" t="s">
        <v>3</v>
      </c>
      <c r="C82" s="8">
        <v>1</v>
      </c>
      <c r="D82" s="8" t="s">
        <v>51</v>
      </c>
      <c r="E82" s="8" t="s">
        <v>51</v>
      </c>
      <c r="F82" s="8" t="s">
        <v>51</v>
      </c>
      <c r="G82" s="8" t="s">
        <v>51</v>
      </c>
      <c r="H82" s="8" t="s">
        <v>51</v>
      </c>
      <c r="I82" s="8" t="s">
        <v>51</v>
      </c>
      <c r="J82" s="8" t="s">
        <v>51</v>
      </c>
      <c r="K82" s="8" t="s">
        <v>51</v>
      </c>
      <c r="L82" s="8" t="s">
        <v>51</v>
      </c>
      <c r="M82" s="8" t="s">
        <v>51</v>
      </c>
      <c r="N82" s="8" t="s">
        <v>51</v>
      </c>
      <c r="O82" s="8" t="s">
        <v>51</v>
      </c>
      <c r="P82" s="8" t="s">
        <v>51</v>
      </c>
      <c r="Q82" s="8" t="s">
        <v>51</v>
      </c>
      <c r="R82" s="8" t="s">
        <v>51</v>
      </c>
      <c r="S82" s="8" t="s">
        <v>51</v>
      </c>
      <c r="T82" s="8" t="s">
        <v>51</v>
      </c>
      <c r="U82" s="8" t="s">
        <v>51</v>
      </c>
      <c r="V82" s="8" t="s">
        <v>51</v>
      </c>
      <c r="W82" s="8" t="s">
        <v>51</v>
      </c>
    </row>
    <row r="83" spans="1:23" x14ac:dyDescent="0.25">
      <c r="A83" s="3" t="s">
        <v>37</v>
      </c>
      <c r="B83" s="7" t="s">
        <v>4</v>
      </c>
      <c r="C83" s="8">
        <v>2</v>
      </c>
      <c r="D83" s="8" t="s">
        <v>51</v>
      </c>
      <c r="E83" s="8" t="s">
        <v>51</v>
      </c>
      <c r="F83" s="8" t="s">
        <v>51</v>
      </c>
      <c r="G83" s="8" t="s">
        <v>51</v>
      </c>
      <c r="H83" s="8" t="s">
        <v>51</v>
      </c>
      <c r="I83" s="8" t="s">
        <v>51</v>
      </c>
      <c r="J83" s="8" t="s">
        <v>51</v>
      </c>
      <c r="K83" s="8" t="s">
        <v>51</v>
      </c>
      <c r="L83" s="8" t="s">
        <v>51</v>
      </c>
      <c r="M83" s="8" t="s">
        <v>51</v>
      </c>
      <c r="N83" s="8" t="s">
        <v>51</v>
      </c>
      <c r="O83" s="8" t="s">
        <v>51</v>
      </c>
      <c r="P83" s="8" t="s">
        <v>51</v>
      </c>
      <c r="Q83" s="8" t="s">
        <v>51</v>
      </c>
      <c r="R83" s="8" t="s">
        <v>51</v>
      </c>
      <c r="S83" s="8" t="s">
        <v>51</v>
      </c>
      <c r="T83" s="8" t="s">
        <v>51</v>
      </c>
      <c r="U83" s="8" t="s">
        <v>51</v>
      </c>
      <c r="V83" s="8" t="s">
        <v>51</v>
      </c>
      <c r="W83" s="8" t="s">
        <v>51</v>
      </c>
    </row>
    <row r="84" spans="1:23" x14ac:dyDescent="0.25">
      <c r="A84" s="3" t="s">
        <v>37</v>
      </c>
      <c r="B84" s="7" t="s">
        <v>5</v>
      </c>
      <c r="C84" s="8">
        <v>4</v>
      </c>
      <c r="D84" s="8">
        <v>2891.4913931950196</v>
      </c>
      <c r="E84" s="8">
        <v>1067.0796</v>
      </c>
      <c r="F84" s="8">
        <v>0</v>
      </c>
      <c r="G84" s="8">
        <v>1443.3142931950199</v>
      </c>
      <c r="H84" s="8">
        <v>0</v>
      </c>
      <c r="I84" s="8">
        <v>1443.3142931950199</v>
      </c>
      <c r="J84" s="8">
        <v>0</v>
      </c>
      <c r="K84" s="8">
        <v>0</v>
      </c>
      <c r="L84" s="8">
        <v>381.09750000000003</v>
      </c>
      <c r="M84" s="8">
        <v>0</v>
      </c>
      <c r="N84" s="8">
        <v>381.09750000000003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</row>
    <row r="85" spans="1:23" x14ac:dyDescent="0.25">
      <c r="A85" s="3" t="s">
        <v>37</v>
      </c>
      <c r="B85" s="7" t="s">
        <v>6</v>
      </c>
      <c r="C85" s="8">
        <v>6</v>
      </c>
      <c r="D85" s="8">
        <v>22878.192794562001</v>
      </c>
      <c r="E85" s="8">
        <v>7111.1736000000001</v>
      </c>
      <c r="F85" s="8">
        <v>0</v>
      </c>
      <c r="G85" s="8">
        <v>10066.5585477039</v>
      </c>
      <c r="H85" s="8">
        <v>0</v>
      </c>
      <c r="I85" s="8">
        <v>10066.5585477039</v>
      </c>
      <c r="J85" s="8">
        <v>0</v>
      </c>
      <c r="K85" s="8">
        <v>0</v>
      </c>
      <c r="L85" s="8">
        <v>5700.4606468580996</v>
      </c>
      <c r="M85" s="8">
        <v>0</v>
      </c>
      <c r="N85" s="8">
        <v>5700.4606468580996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</row>
    <row r="86" spans="1:23" x14ac:dyDescent="0.25">
      <c r="A86" s="3" t="s">
        <v>37</v>
      </c>
      <c r="B86" s="7" t="s">
        <v>7</v>
      </c>
      <c r="C86" s="8">
        <v>1</v>
      </c>
      <c r="D86" s="8" t="s">
        <v>51</v>
      </c>
      <c r="E86" s="8" t="s">
        <v>51</v>
      </c>
      <c r="F86" s="8" t="s">
        <v>51</v>
      </c>
      <c r="G86" s="8" t="s">
        <v>51</v>
      </c>
      <c r="H86" s="8" t="s">
        <v>51</v>
      </c>
      <c r="I86" s="8" t="s">
        <v>51</v>
      </c>
      <c r="J86" s="8" t="s">
        <v>51</v>
      </c>
      <c r="K86" s="8" t="s">
        <v>51</v>
      </c>
      <c r="L86" s="8" t="s">
        <v>51</v>
      </c>
      <c r="M86" s="8" t="s">
        <v>51</v>
      </c>
      <c r="N86" s="8" t="s">
        <v>51</v>
      </c>
      <c r="O86" s="8" t="s">
        <v>51</v>
      </c>
      <c r="P86" s="8" t="s">
        <v>51</v>
      </c>
      <c r="Q86" s="8" t="s">
        <v>51</v>
      </c>
      <c r="R86" s="8" t="s">
        <v>51</v>
      </c>
      <c r="S86" s="8" t="s">
        <v>51</v>
      </c>
      <c r="T86" s="8" t="s">
        <v>51</v>
      </c>
      <c r="U86" s="8" t="s">
        <v>51</v>
      </c>
      <c r="V86" s="8" t="s">
        <v>51</v>
      </c>
      <c r="W86" s="8" t="s">
        <v>51</v>
      </c>
    </row>
    <row r="87" spans="1:23" x14ac:dyDescent="0.25">
      <c r="A87" s="3" t="s">
        <v>37</v>
      </c>
      <c r="B87" s="7" t="s">
        <v>8</v>
      </c>
      <c r="C87" s="8">
        <v>5</v>
      </c>
      <c r="D87" s="8">
        <v>47027.620346887554</v>
      </c>
      <c r="E87" s="8">
        <v>16683.8436</v>
      </c>
      <c r="F87" s="8">
        <v>0</v>
      </c>
      <c r="G87" s="8">
        <v>1724.1780371537175</v>
      </c>
      <c r="H87" s="8">
        <v>21.184607153717401</v>
      </c>
      <c r="I87" s="8">
        <v>1702.99343</v>
      </c>
      <c r="J87" s="8">
        <v>0</v>
      </c>
      <c r="K87" s="8">
        <v>0</v>
      </c>
      <c r="L87" s="8">
        <v>1792.098709733835</v>
      </c>
      <c r="M87" s="8">
        <v>0</v>
      </c>
      <c r="N87" s="8">
        <v>924.18055973383503</v>
      </c>
      <c r="O87" s="8">
        <v>867.91814999999997</v>
      </c>
      <c r="P87" s="8">
        <v>0</v>
      </c>
      <c r="Q87" s="8">
        <v>0</v>
      </c>
      <c r="R87" s="8">
        <v>26827.5</v>
      </c>
      <c r="S87" s="8">
        <v>0</v>
      </c>
      <c r="T87" s="8">
        <v>0</v>
      </c>
      <c r="U87" s="8">
        <v>0</v>
      </c>
      <c r="V87" s="8">
        <v>26827.5</v>
      </c>
      <c r="W87" s="8">
        <v>0</v>
      </c>
    </row>
    <row r="88" spans="1:23" ht="15.75" x14ac:dyDescent="0.25">
      <c r="A88" s="10" t="s">
        <v>37</v>
      </c>
      <c r="B88" s="11" t="s">
        <v>36</v>
      </c>
      <c r="C88" s="11">
        <v>30</v>
      </c>
      <c r="D88" s="12">
        <v>159726.1790748593</v>
      </c>
      <c r="E88" s="12">
        <v>63549.990000000005</v>
      </c>
      <c r="F88" s="12">
        <v>6048</v>
      </c>
      <c r="G88" s="12">
        <v>23762.341818052635</v>
      </c>
      <c r="H88" s="16">
        <v>573.18460715371737</v>
      </c>
      <c r="I88" s="16">
        <v>23189.157210898917</v>
      </c>
      <c r="J88" s="16">
        <v>0</v>
      </c>
      <c r="K88" s="16">
        <v>0</v>
      </c>
      <c r="L88" s="12">
        <v>25000.047256806669</v>
      </c>
      <c r="M88" s="16">
        <v>0</v>
      </c>
      <c r="N88" s="17">
        <v>11530.629106806664</v>
      </c>
      <c r="O88" s="17">
        <v>13469.41815</v>
      </c>
      <c r="P88" s="16">
        <v>0</v>
      </c>
      <c r="Q88" s="17">
        <v>0</v>
      </c>
      <c r="R88" s="12">
        <v>41365.800000000003</v>
      </c>
      <c r="S88" s="17">
        <v>0</v>
      </c>
      <c r="T88" s="16">
        <v>0</v>
      </c>
      <c r="U88" s="17">
        <v>0</v>
      </c>
      <c r="V88" s="17">
        <v>41365.800000000003</v>
      </c>
      <c r="W88" s="17">
        <v>0</v>
      </c>
    </row>
    <row r="91" spans="1:23" x14ac:dyDescent="0.25">
      <c r="A91" s="2"/>
      <c r="B91" s="4"/>
      <c r="C91" s="5" t="s">
        <v>16</v>
      </c>
      <c r="D91" s="5" t="s">
        <v>17</v>
      </c>
      <c r="E91" s="5" t="s">
        <v>18</v>
      </c>
      <c r="F91" s="5" t="s">
        <v>19</v>
      </c>
      <c r="G91" s="5" t="s">
        <v>20</v>
      </c>
      <c r="H91" s="5" t="s">
        <v>21</v>
      </c>
      <c r="I91" s="5" t="s">
        <v>22</v>
      </c>
      <c r="J91" s="5" t="s">
        <v>23</v>
      </c>
      <c r="K91" s="5" t="s">
        <v>24</v>
      </c>
      <c r="L91" s="5" t="s">
        <v>25</v>
      </c>
      <c r="M91" s="5" t="s">
        <v>26</v>
      </c>
      <c r="N91" s="5" t="s">
        <v>27</v>
      </c>
      <c r="O91" s="5" t="s">
        <v>0</v>
      </c>
      <c r="P91" s="5" t="s">
        <v>28</v>
      </c>
      <c r="Q91" s="5" t="s">
        <v>29</v>
      </c>
      <c r="R91" s="5" t="s">
        <v>30</v>
      </c>
      <c r="S91" s="5" t="s">
        <v>31</v>
      </c>
      <c r="T91" s="5" t="s">
        <v>32</v>
      </c>
      <c r="U91" s="5" t="s">
        <v>33</v>
      </c>
      <c r="V91" s="5" t="s">
        <v>34</v>
      </c>
      <c r="W91" s="5" t="s">
        <v>35</v>
      </c>
    </row>
    <row r="92" spans="1:23" x14ac:dyDescent="0.25">
      <c r="A92" s="2" t="s">
        <v>45</v>
      </c>
      <c r="B92" s="4" t="s">
        <v>12</v>
      </c>
      <c r="C92" s="6">
        <v>2</v>
      </c>
      <c r="D92" s="6" t="s">
        <v>51</v>
      </c>
      <c r="E92" s="6" t="s">
        <v>51</v>
      </c>
      <c r="F92" s="6" t="s">
        <v>51</v>
      </c>
      <c r="G92" s="6" t="s">
        <v>51</v>
      </c>
      <c r="H92" s="6" t="s">
        <v>51</v>
      </c>
      <c r="I92" s="6" t="s">
        <v>51</v>
      </c>
      <c r="J92" s="6" t="s">
        <v>51</v>
      </c>
      <c r="K92" s="6" t="s">
        <v>51</v>
      </c>
      <c r="L92" s="6" t="s">
        <v>51</v>
      </c>
      <c r="M92" s="6" t="s">
        <v>51</v>
      </c>
      <c r="N92" s="6" t="s">
        <v>51</v>
      </c>
      <c r="O92" s="6" t="s">
        <v>51</v>
      </c>
      <c r="P92" s="6" t="s">
        <v>51</v>
      </c>
      <c r="Q92" s="6" t="s">
        <v>51</v>
      </c>
      <c r="R92" s="6" t="s">
        <v>51</v>
      </c>
      <c r="S92" s="6" t="s">
        <v>51</v>
      </c>
      <c r="T92" s="6" t="s">
        <v>51</v>
      </c>
      <c r="U92" s="6" t="s">
        <v>51</v>
      </c>
      <c r="V92" s="6" t="s">
        <v>51</v>
      </c>
      <c r="W92" s="6" t="s">
        <v>51</v>
      </c>
    </row>
    <row r="93" spans="1:23" x14ac:dyDescent="0.25">
      <c r="A93" s="3" t="s">
        <v>45</v>
      </c>
      <c r="B93" s="7" t="s">
        <v>1</v>
      </c>
      <c r="C93" s="8">
        <v>3</v>
      </c>
      <c r="D93" s="8" t="s">
        <v>51</v>
      </c>
      <c r="E93" s="8" t="s">
        <v>51</v>
      </c>
      <c r="F93" s="8" t="s">
        <v>51</v>
      </c>
      <c r="G93" s="8" t="s">
        <v>51</v>
      </c>
      <c r="H93" s="8" t="s">
        <v>51</v>
      </c>
      <c r="I93" s="8" t="s">
        <v>51</v>
      </c>
      <c r="J93" s="8" t="s">
        <v>51</v>
      </c>
      <c r="K93" s="8" t="s">
        <v>51</v>
      </c>
      <c r="L93" s="8" t="s">
        <v>51</v>
      </c>
      <c r="M93" s="8" t="s">
        <v>51</v>
      </c>
      <c r="N93" s="8" t="s">
        <v>51</v>
      </c>
      <c r="O93" s="8" t="s">
        <v>51</v>
      </c>
      <c r="P93" s="8" t="s">
        <v>51</v>
      </c>
      <c r="Q93" s="8" t="s">
        <v>51</v>
      </c>
      <c r="R93" s="8" t="s">
        <v>51</v>
      </c>
      <c r="S93" s="8" t="s">
        <v>51</v>
      </c>
      <c r="T93" s="8" t="s">
        <v>51</v>
      </c>
      <c r="U93" s="8" t="s">
        <v>51</v>
      </c>
      <c r="V93" s="8" t="s">
        <v>51</v>
      </c>
      <c r="W93" s="8" t="s">
        <v>51</v>
      </c>
    </row>
    <row r="94" spans="1:23" x14ac:dyDescent="0.25">
      <c r="A94" s="3" t="s">
        <v>45</v>
      </c>
      <c r="B94" s="7" t="s">
        <v>2</v>
      </c>
      <c r="C94" s="8">
        <v>1</v>
      </c>
      <c r="D94" s="8" t="s">
        <v>51</v>
      </c>
      <c r="E94" s="8" t="s">
        <v>51</v>
      </c>
      <c r="F94" s="8" t="s">
        <v>51</v>
      </c>
      <c r="G94" s="8" t="s">
        <v>51</v>
      </c>
      <c r="H94" s="8" t="s">
        <v>51</v>
      </c>
      <c r="I94" s="8" t="s">
        <v>51</v>
      </c>
      <c r="J94" s="8" t="s">
        <v>51</v>
      </c>
      <c r="K94" s="8" t="s">
        <v>51</v>
      </c>
      <c r="L94" s="8" t="s">
        <v>51</v>
      </c>
      <c r="M94" s="8" t="s">
        <v>51</v>
      </c>
      <c r="N94" s="8" t="s">
        <v>51</v>
      </c>
      <c r="O94" s="8" t="s">
        <v>51</v>
      </c>
      <c r="P94" s="8" t="s">
        <v>51</v>
      </c>
      <c r="Q94" s="8" t="s">
        <v>51</v>
      </c>
      <c r="R94" s="8" t="s">
        <v>51</v>
      </c>
      <c r="S94" s="8" t="s">
        <v>51</v>
      </c>
      <c r="T94" s="8" t="s">
        <v>51</v>
      </c>
      <c r="U94" s="8" t="s">
        <v>51</v>
      </c>
      <c r="V94" s="8" t="s">
        <v>51</v>
      </c>
      <c r="W94" s="8" t="s">
        <v>51</v>
      </c>
    </row>
    <row r="95" spans="1:23" x14ac:dyDescent="0.25">
      <c r="A95" s="3" t="s">
        <v>45</v>
      </c>
      <c r="B95" s="7" t="s">
        <v>4</v>
      </c>
      <c r="C95" s="8">
        <v>4</v>
      </c>
      <c r="D95" s="8" t="s">
        <v>51</v>
      </c>
      <c r="E95" s="8" t="s">
        <v>51</v>
      </c>
      <c r="F95" s="8" t="s">
        <v>51</v>
      </c>
      <c r="G95" s="8" t="s">
        <v>51</v>
      </c>
      <c r="H95" s="8" t="s">
        <v>51</v>
      </c>
      <c r="I95" s="8" t="s">
        <v>51</v>
      </c>
      <c r="J95" s="8" t="s">
        <v>51</v>
      </c>
      <c r="K95" s="8" t="s">
        <v>51</v>
      </c>
      <c r="L95" s="8" t="s">
        <v>51</v>
      </c>
      <c r="M95" s="8" t="s">
        <v>51</v>
      </c>
      <c r="N95" s="8" t="s">
        <v>51</v>
      </c>
      <c r="O95" s="8" t="s">
        <v>51</v>
      </c>
      <c r="P95" s="8" t="s">
        <v>51</v>
      </c>
      <c r="Q95" s="8" t="s">
        <v>51</v>
      </c>
      <c r="R95" s="8" t="s">
        <v>51</v>
      </c>
      <c r="S95" s="8" t="s">
        <v>51</v>
      </c>
      <c r="T95" s="8" t="s">
        <v>51</v>
      </c>
      <c r="U95" s="8" t="s">
        <v>51</v>
      </c>
      <c r="V95" s="8" t="s">
        <v>51</v>
      </c>
      <c r="W95" s="8" t="s">
        <v>51</v>
      </c>
    </row>
    <row r="96" spans="1:23" x14ac:dyDescent="0.25">
      <c r="A96" s="3" t="s">
        <v>45</v>
      </c>
      <c r="B96" s="7" t="s">
        <v>5</v>
      </c>
      <c r="C96" s="8">
        <v>8</v>
      </c>
      <c r="D96" s="8">
        <v>39260.177358000001</v>
      </c>
      <c r="E96" s="8">
        <v>19743.8868</v>
      </c>
      <c r="F96" s="8">
        <v>5371.2</v>
      </c>
      <c r="G96" s="8">
        <v>10754.894029999999</v>
      </c>
      <c r="H96" s="8">
        <v>0</v>
      </c>
      <c r="I96" s="8">
        <v>10754.894029999999</v>
      </c>
      <c r="J96" s="8">
        <v>0</v>
      </c>
      <c r="K96" s="8">
        <v>0</v>
      </c>
      <c r="L96" s="8">
        <v>2295.3965280000002</v>
      </c>
      <c r="M96" s="8">
        <v>0</v>
      </c>
      <c r="N96" s="8">
        <v>1075.896528</v>
      </c>
      <c r="O96" s="8">
        <v>1219.5</v>
      </c>
      <c r="P96" s="8">
        <v>0</v>
      </c>
      <c r="Q96" s="8">
        <v>0</v>
      </c>
      <c r="R96" s="8">
        <v>1094.8</v>
      </c>
      <c r="S96" s="8">
        <v>0</v>
      </c>
      <c r="T96" s="8">
        <v>0</v>
      </c>
      <c r="U96" s="8">
        <v>1094.8</v>
      </c>
      <c r="V96" s="8">
        <v>0</v>
      </c>
      <c r="W96" s="8">
        <v>0</v>
      </c>
    </row>
    <row r="97" spans="1:23" x14ac:dyDescent="0.25">
      <c r="A97" s="3" t="s">
        <v>45</v>
      </c>
      <c r="B97" s="7" t="s">
        <v>10</v>
      </c>
      <c r="C97" s="8">
        <v>1</v>
      </c>
      <c r="D97" s="8" t="s">
        <v>51</v>
      </c>
      <c r="E97" s="8" t="s">
        <v>51</v>
      </c>
      <c r="F97" s="8" t="s">
        <v>51</v>
      </c>
      <c r="G97" s="8" t="s">
        <v>51</v>
      </c>
      <c r="H97" s="8" t="s">
        <v>51</v>
      </c>
      <c r="I97" s="8" t="s">
        <v>51</v>
      </c>
      <c r="J97" s="8" t="s">
        <v>51</v>
      </c>
      <c r="K97" s="8" t="s">
        <v>51</v>
      </c>
      <c r="L97" s="8" t="s">
        <v>51</v>
      </c>
      <c r="M97" s="8" t="s">
        <v>51</v>
      </c>
      <c r="N97" s="8" t="s">
        <v>51</v>
      </c>
      <c r="O97" s="8" t="s">
        <v>51</v>
      </c>
      <c r="P97" s="8" t="s">
        <v>51</v>
      </c>
      <c r="Q97" s="8" t="s">
        <v>51</v>
      </c>
      <c r="R97" s="8" t="s">
        <v>51</v>
      </c>
      <c r="S97" s="8" t="s">
        <v>51</v>
      </c>
      <c r="T97" s="8" t="s">
        <v>51</v>
      </c>
      <c r="U97" s="8" t="s">
        <v>51</v>
      </c>
      <c r="V97" s="8" t="s">
        <v>51</v>
      </c>
      <c r="W97" s="8" t="s">
        <v>51</v>
      </c>
    </row>
    <row r="98" spans="1:23" x14ac:dyDescent="0.25">
      <c r="A98" s="3" t="s">
        <v>45</v>
      </c>
      <c r="B98" s="7" t="s">
        <v>11</v>
      </c>
      <c r="C98" s="8">
        <v>3</v>
      </c>
      <c r="D98" s="8">
        <v>1933.06691</v>
      </c>
      <c r="E98" s="8">
        <v>1259.748</v>
      </c>
      <c r="F98" s="8">
        <v>0</v>
      </c>
      <c r="G98" s="8">
        <v>673.31890999999996</v>
      </c>
      <c r="H98" s="8">
        <v>0</v>
      </c>
      <c r="I98" s="8">
        <v>673.31890999999996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</row>
    <row r="99" spans="1:23" x14ac:dyDescent="0.25">
      <c r="A99" s="3" t="s">
        <v>45</v>
      </c>
      <c r="B99" s="7" t="s">
        <v>6</v>
      </c>
      <c r="C99" s="8">
        <v>7</v>
      </c>
      <c r="D99" s="8">
        <v>25621.155449810471</v>
      </c>
      <c r="E99" s="8">
        <v>9888.7031999999999</v>
      </c>
      <c r="F99" s="8">
        <v>250.2</v>
      </c>
      <c r="G99" s="8">
        <v>9976.4496199999994</v>
      </c>
      <c r="H99" s="8">
        <v>0</v>
      </c>
      <c r="I99" s="8">
        <v>9976.4496199999994</v>
      </c>
      <c r="J99" s="8">
        <v>0</v>
      </c>
      <c r="K99" s="8">
        <v>0</v>
      </c>
      <c r="L99" s="8">
        <v>5505.8026298104705</v>
      </c>
      <c r="M99" s="8">
        <v>0</v>
      </c>
      <c r="N99" s="8">
        <v>4668.4126298104702</v>
      </c>
      <c r="O99" s="8">
        <v>837.39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</row>
    <row r="100" spans="1:23" x14ac:dyDescent="0.25">
      <c r="A100" s="3" t="s">
        <v>45</v>
      </c>
      <c r="B100" s="7" t="s">
        <v>7</v>
      </c>
      <c r="C100" s="8">
        <v>2</v>
      </c>
      <c r="D100" s="8" t="s">
        <v>51</v>
      </c>
      <c r="E100" s="8" t="s">
        <v>51</v>
      </c>
      <c r="F100" s="8" t="s">
        <v>51</v>
      </c>
      <c r="G100" s="8" t="s">
        <v>51</v>
      </c>
      <c r="H100" s="8" t="s">
        <v>51</v>
      </c>
      <c r="I100" s="8" t="s">
        <v>51</v>
      </c>
      <c r="J100" s="8" t="s">
        <v>51</v>
      </c>
      <c r="K100" s="8" t="s">
        <v>51</v>
      </c>
      <c r="L100" s="8" t="s">
        <v>51</v>
      </c>
      <c r="M100" s="8" t="s">
        <v>51</v>
      </c>
      <c r="N100" s="8" t="s">
        <v>51</v>
      </c>
      <c r="O100" s="8" t="s">
        <v>51</v>
      </c>
      <c r="P100" s="8" t="s">
        <v>51</v>
      </c>
      <c r="Q100" s="8" t="s">
        <v>51</v>
      </c>
      <c r="R100" s="8" t="s">
        <v>51</v>
      </c>
      <c r="S100" s="8" t="s">
        <v>51</v>
      </c>
      <c r="T100" s="8" t="s">
        <v>51</v>
      </c>
      <c r="U100" s="8" t="s">
        <v>51</v>
      </c>
      <c r="V100" s="8" t="s">
        <v>51</v>
      </c>
      <c r="W100" s="8" t="s">
        <v>51</v>
      </c>
    </row>
    <row r="101" spans="1:23" ht="15.75" x14ac:dyDescent="0.25">
      <c r="A101" s="10" t="s">
        <v>45</v>
      </c>
      <c r="B101" s="11" t="s">
        <v>36</v>
      </c>
      <c r="C101" s="11">
        <v>31</v>
      </c>
      <c r="D101" s="12">
        <v>66814.399717810476</v>
      </c>
      <c r="E101" s="12">
        <v>30892.338</v>
      </c>
      <c r="F101" s="12">
        <v>5621.4</v>
      </c>
      <c r="G101" s="12">
        <v>21404.662559999997</v>
      </c>
      <c r="H101" s="16">
        <v>0</v>
      </c>
      <c r="I101" s="16">
        <v>21404.662559999997</v>
      </c>
      <c r="J101" s="16">
        <v>0</v>
      </c>
      <c r="K101" s="16">
        <v>0</v>
      </c>
      <c r="L101" s="12">
        <v>7801.1991578104708</v>
      </c>
      <c r="M101" s="16">
        <v>0</v>
      </c>
      <c r="N101" s="17">
        <v>5744.3091578104704</v>
      </c>
      <c r="O101" s="17">
        <v>2056.89</v>
      </c>
      <c r="P101" s="16">
        <v>0</v>
      </c>
      <c r="Q101" s="17">
        <v>0</v>
      </c>
      <c r="R101" s="12">
        <v>1094.8</v>
      </c>
      <c r="S101" s="17">
        <v>0</v>
      </c>
      <c r="T101" s="16">
        <v>0</v>
      </c>
      <c r="U101" s="17">
        <v>1094.8</v>
      </c>
      <c r="V101" s="17">
        <v>0</v>
      </c>
      <c r="W101" s="17">
        <v>0</v>
      </c>
    </row>
    <row r="104" spans="1:23" x14ac:dyDescent="0.25">
      <c r="A104" s="2"/>
      <c r="B104" s="4"/>
      <c r="C104" s="5" t="s">
        <v>16</v>
      </c>
      <c r="D104" s="5" t="s">
        <v>17</v>
      </c>
      <c r="E104" s="5" t="s">
        <v>18</v>
      </c>
      <c r="F104" s="5" t="s">
        <v>19</v>
      </c>
      <c r="G104" s="5" t="s">
        <v>20</v>
      </c>
      <c r="H104" s="5" t="s">
        <v>21</v>
      </c>
      <c r="I104" s="5" t="s">
        <v>22</v>
      </c>
      <c r="J104" s="5" t="s">
        <v>23</v>
      </c>
      <c r="K104" s="5" t="s">
        <v>24</v>
      </c>
      <c r="L104" s="5" t="s">
        <v>25</v>
      </c>
      <c r="M104" s="5" t="s">
        <v>26</v>
      </c>
      <c r="N104" s="5" t="s">
        <v>27</v>
      </c>
      <c r="O104" s="5" t="s">
        <v>0</v>
      </c>
      <c r="P104" s="5" t="s">
        <v>28</v>
      </c>
      <c r="Q104" s="5" t="s">
        <v>29</v>
      </c>
      <c r="R104" s="5" t="s">
        <v>30</v>
      </c>
      <c r="S104" s="5" t="s">
        <v>31</v>
      </c>
      <c r="T104" s="5" t="s">
        <v>32</v>
      </c>
      <c r="U104" s="5" t="s">
        <v>33</v>
      </c>
      <c r="V104" s="5" t="s">
        <v>34</v>
      </c>
      <c r="W104" s="5" t="s">
        <v>35</v>
      </c>
    </row>
    <row r="105" spans="1:23" x14ac:dyDescent="0.25">
      <c r="A105" s="2" t="s">
        <v>38</v>
      </c>
      <c r="B105" s="4" t="s">
        <v>12</v>
      </c>
      <c r="C105" s="6">
        <v>1</v>
      </c>
      <c r="D105" s="6" t="s">
        <v>51</v>
      </c>
      <c r="E105" s="6" t="s">
        <v>51</v>
      </c>
      <c r="F105" s="6" t="s">
        <v>51</v>
      </c>
      <c r="G105" s="6" t="s">
        <v>51</v>
      </c>
      <c r="H105" s="6" t="s">
        <v>51</v>
      </c>
      <c r="I105" s="6" t="s">
        <v>51</v>
      </c>
      <c r="J105" s="6" t="s">
        <v>51</v>
      </c>
      <c r="K105" s="6" t="s">
        <v>51</v>
      </c>
      <c r="L105" s="6" t="s">
        <v>51</v>
      </c>
      <c r="M105" s="6" t="s">
        <v>51</v>
      </c>
      <c r="N105" s="6" t="s">
        <v>51</v>
      </c>
      <c r="O105" s="6" t="s">
        <v>51</v>
      </c>
      <c r="P105" s="6" t="s">
        <v>51</v>
      </c>
      <c r="Q105" s="6" t="s">
        <v>51</v>
      </c>
      <c r="R105" s="6" t="s">
        <v>51</v>
      </c>
      <c r="S105" s="6" t="s">
        <v>51</v>
      </c>
      <c r="T105" s="6" t="s">
        <v>51</v>
      </c>
      <c r="U105" s="6" t="s">
        <v>51</v>
      </c>
      <c r="V105" s="6" t="s">
        <v>51</v>
      </c>
      <c r="W105" s="6" t="s">
        <v>51</v>
      </c>
    </row>
    <row r="106" spans="1:23" x14ac:dyDescent="0.25">
      <c r="A106" s="3" t="s">
        <v>38</v>
      </c>
      <c r="B106" s="7" t="s">
        <v>1</v>
      </c>
      <c r="C106" s="8">
        <v>13</v>
      </c>
      <c r="D106" s="8">
        <v>739789.72213924723</v>
      </c>
      <c r="E106" s="8">
        <v>200017.7928</v>
      </c>
      <c r="F106" s="8">
        <v>56423.470455231101</v>
      </c>
      <c r="G106" s="8">
        <v>242057.14984999999</v>
      </c>
      <c r="H106" s="8">
        <v>2829</v>
      </c>
      <c r="I106" s="8">
        <v>239228.14984999999</v>
      </c>
      <c r="J106" s="8">
        <v>0</v>
      </c>
      <c r="K106" s="8">
        <v>0</v>
      </c>
      <c r="L106" s="8">
        <v>241291.30903401622</v>
      </c>
      <c r="M106" s="8">
        <v>0</v>
      </c>
      <c r="N106" s="8">
        <v>6472.5190340162098</v>
      </c>
      <c r="O106" s="8">
        <v>234818.79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</row>
    <row r="107" spans="1:23" x14ac:dyDescent="0.25">
      <c r="A107" s="3" t="s">
        <v>38</v>
      </c>
      <c r="B107" s="7" t="s">
        <v>2</v>
      </c>
      <c r="C107" s="8">
        <v>7</v>
      </c>
      <c r="D107" s="8">
        <v>63737.679250531248</v>
      </c>
      <c r="E107" s="8">
        <v>35231.475599999998</v>
      </c>
      <c r="F107" s="8">
        <v>1648.7280000000001</v>
      </c>
      <c r="G107" s="8">
        <v>1525.0840000000001</v>
      </c>
      <c r="H107" s="8">
        <v>1525.0840000000001</v>
      </c>
      <c r="I107" s="8">
        <v>0</v>
      </c>
      <c r="J107" s="8">
        <v>0</v>
      </c>
      <c r="K107" s="8">
        <v>0</v>
      </c>
      <c r="L107" s="8">
        <v>10455.8766</v>
      </c>
      <c r="M107" s="8">
        <v>952.65</v>
      </c>
      <c r="N107" s="8">
        <v>9503.2266</v>
      </c>
      <c r="O107" s="8">
        <v>0</v>
      </c>
      <c r="P107" s="8">
        <v>0</v>
      </c>
      <c r="Q107" s="8">
        <v>0</v>
      </c>
      <c r="R107" s="8">
        <v>14876.515050531245</v>
      </c>
      <c r="S107" s="8">
        <v>0</v>
      </c>
      <c r="T107" s="8">
        <v>0</v>
      </c>
      <c r="U107" s="8">
        <v>0</v>
      </c>
      <c r="V107" s="8">
        <v>14876.4</v>
      </c>
      <c r="W107" s="8">
        <v>0.11505053124506399</v>
      </c>
    </row>
    <row r="108" spans="1:23" x14ac:dyDescent="0.25">
      <c r="A108" s="3" t="s">
        <v>38</v>
      </c>
      <c r="B108" s="7" t="s">
        <v>4</v>
      </c>
      <c r="C108" s="8">
        <v>8</v>
      </c>
      <c r="D108" s="8">
        <v>55797.594896113122</v>
      </c>
      <c r="E108" s="8">
        <v>39235.6512</v>
      </c>
      <c r="F108" s="8">
        <v>3250.8</v>
      </c>
      <c r="G108" s="8">
        <v>1906.99848</v>
      </c>
      <c r="H108" s="8">
        <v>5.0599999999999996</v>
      </c>
      <c r="I108" s="8">
        <v>1901.93848</v>
      </c>
      <c r="J108" s="8">
        <v>0</v>
      </c>
      <c r="K108" s="8">
        <v>0</v>
      </c>
      <c r="L108" s="8">
        <v>7996.8274363229402</v>
      </c>
      <c r="M108" s="8">
        <v>0</v>
      </c>
      <c r="N108" s="8">
        <v>0</v>
      </c>
      <c r="O108" s="8">
        <v>7996.8274363229402</v>
      </c>
      <c r="P108" s="8">
        <v>0</v>
      </c>
      <c r="Q108" s="8">
        <v>0</v>
      </c>
      <c r="R108" s="8">
        <v>3407.3177797901699</v>
      </c>
      <c r="S108" s="8">
        <v>0</v>
      </c>
      <c r="T108" s="8">
        <v>0</v>
      </c>
      <c r="U108" s="8">
        <v>0</v>
      </c>
      <c r="V108" s="8">
        <v>3407.3177797901699</v>
      </c>
      <c r="W108" s="8">
        <v>0</v>
      </c>
    </row>
    <row r="109" spans="1:23" x14ac:dyDescent="0.25">
      <c r="A109" s="3" t="s">
        <v>38</v>
      </c>
      <c r="B109" s="7" t="s">
        <v>5</v>
      </c>
      <c r="C109" s="8">
        <v>8</v>
      </c>
      <c r="D109" s="8">
        <v>34046.853230217937</v>
      </c>
      <c r="E109" s="8">
        <v>9081.8207999999995</v>
      </c>
      <c r="F109" s="8">
        <v>2588.9520000000002</v>
      </c>
      <c r="G109" s="8">
        <v>8033.2940099999996</v>
      </c>
      <c r="H109" s="8">
        <v>0</v>
      </c>
      <c r="I109" s="8">
        <v>8033.2940099999996</v>
      </c>
      <c r="J109" s="8">
        <v>0</v>
      </c>
      <c r="K109" s="8">
        <v>0</v>
      </c>
      <c r="L109" s="8">
        <v>11840.286420217941</v>
      </c>
      <c r="M109" s="8">
        <v>0</v>
      </c>
      <c r="N109" s="8">
        <v>3560.2576800000002</v>
      </c>
      <c r="O109" s="8">
        <v>0</v>
      </c>
      <c r="P109" s="8">
        <v>8280.0287402179401</v>
      </c>
      <c r="Q109" s="8">
        <v>0</v>
      </c>
      <c r="R109" s="8">
        <v>2502.5</v>
      </c>
      <c r="S109" s="8">
        <v>0</v>
      </c>
      <c r="T109" s="8">
        <v>0</v>
      </c>
      <c r="U109" s="8">
        <v>2502.5</v>
      </c>
      <c r="V109" s="8">
        <v>0</v>
      </c>
      <c r="W109" s="8">
        <v>0</v>
      </c>
    </row>
    <row r="110" spans="1:23" x14ac:dyDescent="0.25">
      <c r="A110" s="3" t="s">
        <v>38</v>
      </c>
      <c r="B110" s="7" t="s">
        <v>10</v>
      </c>
      <c r="C110" s="8">
        <v>1</v>
      </c>
      <c r="D110" s="8" t="s">
        <v>51</v>
      </c>
      <c r="E110" s="8" t="s">
        <v>51</v>
      </c>
      <c r="F110" s="8" t="s">
        <v>51</v>
      </c>
      <c r="G110" s="8" t="s">
        <v>51</v>
      </c>
      <c r="H110" s="8" t="s">
        <v>51</v>
      </c>
      <c r="I110" s="8" t="s">
        <v>51</v>
      </c>
      <c r="J110" s="8" t="s">
        <v>51</v>
      </c>
      <c r="K110" s="8" t="s">
        <v>51</v>
      </c>
      <c r="L110" s="8" t="s">
        <v>51</v>
      </c>
      <c r="M110" s="8" t="s">
        <v>51</v>
      </c>
      <c r="N110" s="8" t="s">
        <v>51</v>
      </c>
      <c r="O110" s="8" t="s">
        <v>51</v>
      </c>
      <c r="P110" s="8" t="s">
        <v>51</v>
      </c>
      <c r="Q110" s="8" t="s">
        <v>51</v>
      </c>
      <c r="R110" s="8" t="s">
        <v>51</v>
      </c>
      <c r="S110" s="8" t="s">
        <v>51</v>
      </c>
      <c r="T110" s="8" t="s">
        <v>51</v>
      </c>
      <c r="U110" s="8" t="s">
        <v>51</v>
      </c>
      <c r="V110" s="8" t="s">
        <v>51</v>
      </c>
      <c r="W110" s="8" t="s">
        <v>51</v>
      </c>
    </row>
    <row r="111" spans="1:23" x14ac:dyDescent="0.25">
      <c r="A111" s="3" t="s">
        <v>38</v>
      </c>
      <c r="B111" s="7" t="s">
        <v>6</v>
      </c>
      <c r="C111" s="8">
        <v>5</v>
      </c>
      <c r="D111" s="8">
        <v>41884.865360000003</v>
      </c>
      <c r="E111" s="8">
        <v>21646.353599999999</v>
      </c>
      <c r="F111" s="8">
        <v>6296.6</v>
      </c>
      <c r="G111" s="8">
        <v>12205.80042</v>
      </c>
      <c r="H111" s="8">
        <v>276</v>
      </c>
      <c r="I111" s="8">
        <v>11929.80042</v>
      </c>
      <c r="J111" s="8">
        <v>0</v>
      </c>
      <c r="K111" s="8">
        <v>0</v>
      </c>
      <c r="L111" s="8">
        <v>1736.1113399999999</v>
      </c>
      <c r="M111" s="8">
        <v>19.053000000000001</v>
      </c>
      <c r="N111" s="8">
        <v>1452.8333399999999</v>
      </c>
      <c r="O111" s="8">
        <v>264.22500000000002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</row>
    <row r="112" spans="1:23" x14ac:dyDescent="0.25">
      <c r="A112" s="3" t="s">
        <v>38</v>
      </c>
      <c r="B112" s="7" t="s">
        <v>7</v>
      </c>
      <c r="C112" s="8">
        <v>1</v>
      </c>
      <c r="D112" s="8" t="s">
        <v>51</v>
      </c>
      <c r="E112" s="8" t="s">
        <v>51</v>
      </c>
      <c r="F112" s="8" t="s">
        <v>51</v>
      </c>
      <c r="G112" s="8" t="s">
        <v>51</v>
      </c>
      <c r="H112" s="8" t="s">
        <v>51</v>
      </c>
      <c r="I112" s="8" t="s">
        <v>51</v>
      </c>
      <c r="J112" s="8" t="s">
        <v>51</v>
      </c>
      <c r="K112" s="8" t="s">
        <v>51</v>
      </c>
      <c r="L112" s="8" t="s">
        <v>51</v>
      </c>
      <c r="M112" s="8" t="s">
        <v>51</v>
      </c>
      <c r="N112" s="8" t="s">
        <v>51</v>
      </c>
      <c r="O112" s="8" t="s">
        <v>51</v>
      </c>
      <c r="P112" s="8" t="s">
        <v>51</v>
      </c>
      <c r="Q112" s="8" t="s">
        <v>51</v>
      </c>
      <c r="R112" s="8" t="s">
        <v>51</v>
      </c>
      <c r="S112" s="8" t="s">
        <v>51</v>
      </c>
      <c r="T112" s="8" t="s">
        <v>51</v>
      </c>
      <c r="U112" s="8" t="s">
        <v>51</v>
      </c>
      <c r="V112" s="8" t="s">
        <v>51</v>
      </c>
      <c r="W112" s="8" t="s">
        <v>51</v>
      </c>
    </row>
    <row r="113" spans="1:23" x14ac:dyDescent="0.25">
      <c r="A113" s="3" t="s">
        <v>38</v>
      </c>
      <c r="B113" s="7" t="s">
        <v>8</v>
      </c>
      <c r="C113" s="8">
        <v>9</v>
      </c>
      <c r="D113" s="8">
        <v>56613.953610897654</v>
      </c>
      <c r="E113" s="8">
        <v>23869.411199999999</v>
      </c>
      <c r="F113" s="8">
        <v>14357.775600000001</v>
      </c>
      <c r="G113" s="8">
        <v>1940.8463029151305</v>
      </c>
      <c r="H113" s="8">
        <v>1656</v>
      </c>
      <c r="I113" s="8">
        <v>284.62222138576197</v>
      </c>
      <c r="J113" s="8">
        <v>0</v>
      </c>
      <c r="K113" s="8">
        <v>0.22408152936852699</v>
      </c>
      <c r="L113" s="8">
        <v>1342.0205079825266</v>
      </c>
      <c r="M113" s="8">
        <v>724.26958900413297</v>
      </c>
      <c r="N113" s="8">
        <v>617.64696000000004</v>
      </c>
      <c r="O113" s="8">
        <v>1.11312936011291E-2</v>
      </c>
      <c r="P113" s="8">
        <v>7.2000249914938599E-2</v>
      </c>
      <c r="Q113" s="8">
        <v>2.0827434877479199E-2</v>
      </c>
      <c r="R113" s="8">
        <v>15103.9</v>
      </c>
      <c r="S113" s="8">
        <v>0</v>
      </c>
      <c r="T113" s="8">
        <v>0</v>
      </c>
      <c r="U113" s="8">
        <v>3343.9</v>
      </c>
      <c r="V113" s="8">
        <v>11760</v>
      </c>
      <c r="W113" s="8">
        <v>0</v>
      </c>
    </row>
    <row r="114" spans="1:23" ht="15.75" x14ac:dyDescent="0.25">
      <c r="A114" s="10" t="s">
        <v>38</v>
      </c>
      <c r="B114" s="11" t="s">
        <v>36</v>
      </c>
      <c r="C114" s="11">
        <v>53</v>
      </c>
      <c r="D114" s="12">
        <v>991870.66848700726</v>
      </c>
      <c r="E114" s="12">
        <v>329082.50519999996</v>
      </c>
      <c r="F114" s="12">
        <v>84566.326055231097</v>
      </c>
      <c r="G114" s="12">
        <v>267669.17306291516</v>
      </c>
      <c r="H114" s="16">
        <v>6291.1440000000002</v>
      </c>
      <c r="I114" s="16">
        <v>261377.80498138577</v>
      </c>
      <c r="J114" s="16">
        <v>0</v>
      </c>
      <c r="K114" s="16">
        <v>0.22408152936852699</v>
      </c>
      <c r="L114" s="12">
        <v>274662.43133853958</v>
      </c>
      <c r="M114" s="16">
        <v>1695.9725890041329</v>
      </c>
      <c r="N114" s="17">
        <v>21606.483614016208</v>
      </c>
      <c r="O114" s="17">
        <v>243079.85356761655</v>
      </c>
      <c r="P114" s="16">
        <v>8280.1007404678548</v>
      </c>
      <c r="Q114" s="17">
        <v>2.0827434877479199E-2</v>
      </c>
      <c r="R114" s="12">
        <v>35890.232830321416</v>
      </c>
      <c r="S114" s="17">
        <v>0</v>
      </c>
      <c r="T114" s="16">
        <v>0</v>
      </c>
      <c r="U114" s="17">
        <v>5846.4</v>
      </c>
      <c r="V114" s="17">
        <v>30043.717779790168</v>
      </c>
      <c r="W114" s="17">
        <v>0.11505053124506399</v>
      </c>
    </row>
    <row r="117" spans="1:23" x14ac:dyDescent="0.25">
      <c r="A117" s="2"/>
      <c r="B117" s="4"/>
      <c r="C117" s="5" t="s">
        <v>16</v>
      </c>
      <c r="D117" s="5" t="s">
        <v>17</v>
      </c>
      <c r="E117" s="5" t="s">
        <v>18</v>
      </c>
      <c r="F117" s="5" t="s">
        <v>19</v>
      </c>
      <c r="G117" s="5" t="s">
        <v>20</v>
      </c>
      <c r="H117" s="5" t="s">
        <v>21</v>
      </c>
      <c r="I117" s="5" t="s">
        <v>22</v>
      </c>
      <c r="J117" s="5" t="s">
        <v>23</v>
      </c>
      <c r="K117" s="5" t="s">
        <v>24</v>
      </c>
      <c r="L117" s="5" t="s">
        <v>25</v>
      </c>
      <c r="M117" s="5" t="s">
        <v>26</v>
      </c>
      <c r="N117" s="5" t="s">
        <v>27</v>
      </c>
      <c r="O117" s="5" t="s">
        <v>0</v>
      </c>
      <c r="P117" s="5" t="s">
        <v>28</v>
      </c>
      <c r="Q117" s="5" t="s">
        <v>29</v>
      </c>
      <c r="R117" s="5" t="s">
        <v>30</v>
      </c>
      <c r="S117" s="5" t="s">
        <v>31</v>
      </c>
      <c r="T117" s="5" t="s">
        <v>32</v>
      </c>
      <c r="U117" s="5" t="s">
        <v>33</v>
      </c>
      <c r="V117" s="5" t="s">
        <v>34</v>
      </c>
      <c r="W117" s="5" t="s">
        <v>35</v>
      </c>
    </row>
    <row r="118" spans="1:23" x14ac:dyDescent="0.25">
      <c r="A118" s="2" t="s">
        <v>46</v>
      </c>
      <c r="B118" s="4" t="s">
        <v>12</v>
      </c>
      <c r="C118" s="6">
        <v>2</v>
      </c>
      <c r="D118" s="6" t="s">
        <v>51</v>
      </c>
      <c r="E118" s="6" t="s">
        <v>51</v>
      </c>
      <c r="F118" s="6" t="s">
        <v>51</v>
      </c>
      <c r="G118" s="6" t="s">
        <v>51</v>
      </c>
      <c r="H118" s="6" t="s">
        <v>51</v>
      </c>
      <c r="I118" s="6" t="s">
        <v>51</v>
      </c>
      <c r="J118" s="6" t="s">
        <v>51</v>
      </c>
      <c r="K118" s="6" t="s">
        <v>51</v>
      </c>
      <c r="L118" s="6" t="s">
        <v>51</v>
      </c>
      <c r="M118" s="6" t="s">
        <v>51</v>
      </c>
      <c r="N118" s="6" t="s">
        <v>51</v>
      </c>
      <c r="O118" s="6" t="s">
        <v>51</v>
      </c>
      <c r="P118" s="6" t="s">
        <v>51</v>
      </c>
      <c r="Q118" s="6" t="s">
        <v>51</v>
      </c>
      <c r="R118" s="6" t="s">
        <v>51</v>
      </c>
      <c r="S118" s="6" t="s">
        <v>51</v>
      </c>
      <c r="T118" s="6" t="s">
        <v>51</v>
      </c>
      <c r="U118" s="6" t="s">
        <v>51</v>
      </c>
      <c r="V118" s="6" t="s">
        <v>51</v>
      </c>
      <c r="W118" s="6" t="s">
        <v>51</v>
      </c>
    </row>
    <row r="119" spans="1:23" x14ac:dyDescent="0.25">
      <c r="A119" s="3" t="s">
        <v>46</v>
      </c>
      <c r="B119" s="7" t="s">
        <v>1</v>
      </c>
      <c r="C119" s="8">
        <v>6</v>
      </c>
      <c r="D119" s="8">
        <v>249160.43191479618</v>
      </c>
      <c r="E119" s="8">
        <v>87577.916400000002</v>
      </c>
      <c r="F119" s="8">
        <v>15463.8</v>
      </c>
      <c r="G119" s="8">
        <v>139947.66732000001</v>
      </c>
      <c r="H119" s="8">
        <v>0</v>
      </c>
      <c r="I119" s="8">
        <v>139947.66732000001</v>
      </c>
      <c r="J119" s="8">
        <v>0</v>
      </c>
      <c r="K119" s="8">
        <v>0</v>
      </c>
      <c r="L119" s="8">
        <v>6171.0481947961598</v>
      </c>
      <c r="M119" s="8">
        <v>55.062444971189898</v>
      </c>
      <c r="N119" s="8">
        <v>3107.8857498249699</v>
      </c>
      <c r="O119" s="8">
        <v>3008.1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</row>
    <row r="120" spans="1:23" x14ac:dyDescent="0.25">
      <c r="A120" s="3" t="s">
        <v>46</v>
      </c>
      <c r="B120" s="7" t="s">
        <v>13</v>
      </c>
      <c r="C120" s="8">
        <v>1</v>
      </c>
      <c r="D120" s="8" t="s">
        <v>51</v>
      </c>
      <c r="E120" s="8" t="s">
        <v>51</v>
      </c>
      <c r="F120" s="8" t="s">
        <v>51</v>
      </c>
      <c r="G120" s="8" t="s">
        <v>51</v>
      </c>
      <c r="H120" s="8" t="s">
        <v>51</v>
      </c>
      <c r="I120" s="8" t="s">
        <v>51</v>
      </c>
      <c r="J120" s="8" t="s">
        <v>51</v>
      </c>
      <c r="K120" s="8" t="s">
        <v>51</v>
      </c>
      <c r="L120" s="8" t="s">
        <v>51</v>
      </c>
      <c r="M120" s="8" t="s">
        <v>51</v>
      </c>
      <c r="N120" s="8" t="s">
        <v>51</v>
      </c>
      <c r="O120" s="8" t="s">
        <v>51</v>
      </c>
      <c r="P120" s="8" t="s">
        <v>51</v>
      </c>
      <c r="Q120" s="8" t="s">
        <v>51</v>
      </c>
      <c r="R120" s="8" t="s">
        <v>51</v>
      </c>
      <c r="S120" s="8" t="s">
        <v>51</v>
      </c>
      <c r="T120" s="8" t="s">
        <v>51</v>
      </c>
      <c r="U120" s="8" t="s">
        <v>51</v>
      </c>
      <c r="V120" s="8" t="s">
        <v>51</v>
      </c>
      <c r="W120" s="8" t="s">
        <v>51</v>
      </c>
    </row>
    <row r="121" spans="1:23" x14ac:dyDescent="0.25">
      <c r="A121" s="3" t="s">
        <v>46</v>
      </c>
      <c r="B121" s="7" t="s">
        <v>2</v>
      </c>
      <c r="C121" s="8">
        <v>8</v>
      </c>
      <c r="D121" s="8">
        <v>106117.630576</v>
      </c>
      <c r="E121" s="8">
        <v>28652.547600000002</v>
      </c>
      <c r="F121" s="8">
        <v>0</v>
      </c>
      <c r="G121" s="8">
        <v>56348.616779999997</v>
      </c>
      <c r="H121" s="8">
        <v>0</v>
      </c>
      <c r="I121" s="8">
        <v>56348.616779999997</v>
      </c>
      <c r="J121" s="8">
        <v>0</v>
      </c>
      <c r="K121" s="8">
        <v>0</v>
      </c>
      <c r="L121" s="8">
        <v>550.46619599999997</v>
      </c>
      <c r="M121" s="8">
        <v>0</v>
      </c>
      <c r="N121" s="8">
        <v>550.46619599999997</v>
      </c>
      <c r="O121" s="8">
        <v>0</v>
      </c>
      <c r="P121" s="8">
        <v>0</v>
      </c>
      <c r="Q121" s="8">
        <v>0</v>
      </c>
      <c r="R121" s="8">
        <v>20566</v>
      </c>
      <c r="S121" s="8">
        <v>0</v>
      </c>
      <c r="T121" s="8">
        <v>0</v>
      </c>
      <c r="U121" s="8">
        <v>647.5</v>
      </c>
      <c r="V121" s="8">
        <v>19918.5</v>
      </c>
      <c r="W121" s="8">
        <v>0</v>
      </c>
    </row>
    <row r="122" spans="1:23" x14ac:dyDescent="0.25">
      <c r="A122" s="3" t="s">
        <v>46</v>
      </c>
      <c r="B122" s="7" t="s">
        <v>4</v>
      </c>
      <c r="C122" s="8">
        <v>9</v>
      </c>
      <c r="D122" s="8" t="s">
        <v>51</v>
      </c>
      <c r="E122" s="8" t="s">
        <v>51</v>
      </c>
      <c r="F122" s="8" t="s">
        <v>51</v>
      </c>
      <c r="G122" s="8" t="s">
        <v>51</v>
      </c>
      <c r="H122" s="8" t="s">
        <v>51</v>
      </c>
      <c r="I122" s="8" t="s">
        <v>51</v>
      </c>
      <c r="J122" s="8" t="s">
        <v>51</v>
      </c>
      <c r="K122" s="8" t="s">
        <v>51</v>
      </c>
      <c r="L122" s="8" t="s">
        <v>51</v>
      </c>
      <c r="M122" s="8" t="s">
        <v>51</v>
      </c>
      <c r="N122" s="8" t="s">
        <v>51</v>
      </c>
      <c r="O122" s="8" t="s">
        <v>51</v>
      </c>
      <c r="P122" s="8" t="s">
        <v>51</v>
      </c>
      <c r="Q122" s="8" t="s">
        <v>51</v>
      </c>
      <c r="R122" s="8" t="s">
        <v>51</v>
      </c>
      <c r="S122" s="8" t="s">
        <v>51</v>
      </c>
      <c r="T122" s="8" t="s">
        <v>51</v>
      </c>
      <c r="U122" s="8" t="s">
        <v>51</v>
      </c>
      <c r="V122" s="8" t="s">
        <v>51</v>
      </c>
      <c r="W122" s="8" t="s">
        <v>51</v>
      </c>
    </row>
    <row r="123" spans="1:23" x14ac:dyDescent="0.25">
      <c r="A123" s="3" t="s">
        <v>46</v>
      </c>
      <c r="B123" s="7" t="s">
        <v>5</v>
      </c>
      <c r="C123" s="8">
        <v>13</v>
      </c>
      <c r="D123" s="8">
        <v>157134.57038311334</v>
      </c>
      <c r="E123" s="8">
        <v>104994.126</v>
      </c>
      <c r="F123" s="8">
        <v>12351.6</v>
      </c>
      <c r="G123" s="8">
        <v>31235.893590073902</v>
      </c>
      <c r="H123" s="8">
        <v>6335.2726100739001</v>
      </c>
      <c r="I123" s="8">
        <v>24900.62098</v>
      </c>
      <c r="J123" s="8">
        <v>0</v>
      </c>
      <c r="K123" s="8">
        <v>0</v>
      </c>
      <c r="L123" s="8">
        <v>7776.070003193071</v>
      </c>
      <c r="M123" s="8">
        <v>28.3818450600508</v>
      </c>
      <c r="N123" s="8">
        <v>5975.3481581330198</v>
      </c>
      <c r="O123" s="8">
        <v>1772.34</v>
      </c>
      <c r="P123" s="8">
        <v>0</v>
      </c>
      <c r="Q123" s="8">
        <v>0</v>
      </c>
      <c r="R123" s="8">
        <v>776.88078984637104</v>
      </c>
      <c r="S123" s="8">
        <v>0</v>
      </c>
      <c r="T123" s="8">
        <v>0</v>
      </c>
      <c r="U123" s="8">
        <v>776.88078984637104</v>
      </c>
      <c r="V123" s="8">
        <v>0</v>
      </c>
      <c r="W123" s="8">
        <v>0</v>
      </c>
    </row>
    <row r="124" spans="1:23" x14ac:dyDescent="0.25">
      <c r="A124" s="3" t="s">
        <v>46</v>
      </c>
      <c r="B124" s="7" t="s">
        <v>10</v>
      </c>
      <c r="C124" s="8">
        <v>2</v>
      </c>
      <c r="D124" s="8" t="s">
        <v>51</v>
      </c>
      <c r="E124" s="8" t="s">
        <v>51</v>
      </c>
      <c r="F124" s="8" t="s">
        <v>51</v>
      </c>
      <c r="G124" s="8" t="s">
        <v>51</v>
      </c>
      <c r="H124" s="8" t="s">
        <v>51</v>
      </c>
      <c r="I124" s="8" t="s">
        <v>51</v>
      </c>
      <c r="J124" s="8" t="s">
        <v>51</v>
      </c>
      <c r="K124" s="8" t="s">
        <v>51</v>
      </c>
      <c r="L124" s="8" t="s">
        <v>51</v>
      </c>
      <c r="M124" s="8" t="s">
        <v>51</v>
      </c>
      <c r="N124" s="8" t="s">
        <v>51</v>
      </c>
      <c r="O124" s="8" t="s">
        <v>51</v>
      </c>
      <c r="P124" s="8" t="s">
        <v>51</v>
      </c>
      <c r="Q124" s="8" t="s">
        <v>51</v>
      </c>
      <c r="R124" s="8" t="s">
        <v>51</v>
      </c>
      <c r="S124" s="8" t="s">
        <v>51</v>
      </c>
      <c r="T124" s="8" t="s">
        <v>51</v>
      </c>
      <c r="U124" s="8" t="s">
        <v>51</v>
      </c>
      <c r="V124" s="8" t="s">
        <v>51</v>
      </c>
      <c r="W124" s="8" t="s">
        <v>51</v>
      </c>
    </row>
    <row r="125" spans="1:23" x14ac:dyDescent="0.25">
      <c r="A125" s="3" t="s">
        <v>46</v>
      </c>
      <c r="B125" s="7" t="s">
        <v>11</v>
      </c>
      <c r="C125" s="8">
        <v>1</v>
      </c>
      <c r="D125" s="8" t="s">
        <v>51</v>
      </c>
      <c r="E125" s="8" t="s">
        <v>51</v>
      </c>
      <c r="F125" s="8" t="s">
        <v>51</v>
      </c>
      <c r="G125" s="8" t="s">
        <v>51</v>
      </c>
      <c r="H125" s="8" t="s">
        <v>51</v>
      </c>
      <c r="I125" s="8" t="s">
        <v>51</v>
      </c>
      <c r="J125" s="8" t="s">
        <v>51</v>
      </c>
      <c r="K125" s="8" t="s">
        <v>51</v>
      </c>
      <c r="L125" s="8" t="s">
        <v>51</v>
      </c>
      <c r="M125" s="8" t="s">
        <v>51</v>
      </c>
      <c r="N125" s="8" t="s">
        <v>51</v>
      </c>
      <c r="O125" s="8" t="s">
        <v>51</v>
      </c>
      <c r="P125" s="8" t="s">
        <v>51</v>
      </c>
      <c r="Q125" s="8" t="s">
        <v>51</v>
      </c>
      <c r="R125" s="8" t="s">
        <v>51</v>
      </c>
      <c r="S125" s="8" t="s">
        <v>51</v>
      </c>
      <c r="T125" s="8" t="s">
        <v>51</v>
      </c>
      <c r="U125" s="8" t="s">
        <v>51</v>
      </c>
      <c r="V125" s="8" t="s">
        <v>51</v>
      </c>
      <c r="W125" s="8" t="s">
        <v>51</v>
      </c>
    </row>
    <row r="126" spans="1:23" x14ac:dyDescent="0.25">
      <c r="A126" s="3" t="s">
        <v>46</v>
      </c>
      <c r="B126" s="7" t="s">
        <v>6</v>
      </c>
      <c r="C126" s="8">
        <v>4</v>
      </c>
      <c r="D126" s="8">
        <v>13449.148379999999</v>
      </c>
      <c r="E126" s="8">
        <v>3384.6012000000001</v>
      </c>
      <c r="F126" s="8">
        <v>0</v>
      </c>
      <c r="G126" s="8">
        <v>4836.3283799999999</v>
      </c>
      <c r="H126" s="8">
        <v>0</v>
      </c>
      <c r="I126" s="8">
        <v>4836.3283799999999</v>
      </c>
      <c r="J126" s="8">
        <v>0</v>
      </c>
      <c r="K126" s="8">
        <v>0</v>
      </c>
      <c r="L126" s="8">
        <v>5228.2187999999996</v>
      </c>
      <c r="M126" s="8">
        <v>847.53</v>
      </c>
      <c r="N126" s="8">
        <v>577.47479999999996</v>
      </c>
      <c r="O126" s="8">
        <v>3803.2139999999999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</row>
    <row r="127" spans="1:23" x14ac:dyDescent="0.25">
      <c r="A127" s="3" t="s">
        <v>46</v>
      </c>
      <c r="B127" s="7" t="s">
        <v>8</v>
      </c>
      <c r="C127" s="8">
        <v>4</v>
      </c>
      <c r="D127" s="8">
        <v>17277.099425047036</v>
      </c>
      <c r="E127" s="8">
        <v>4751.8451999999997</v>
      </c>
      <c r="F127" s="8">
        <v>0</v>
      </c>
      <c r="G127" s="8">
        <v>5937.3088200000002</v>
      </c>
      <c r="H127" s="8">
        <v>8.7859999999999996</v>
      </c>
      <c r="I127" s="8">
        <v>5928.5228200000001</v>
      </c>
      <c r="J127" s="8">
        <v>0</v>
      </c>
      <c r="K127" s="8">
        <v>0</v>
      </c>
      <c r="L127" s="8">
        <v>3070.4454050470349</v>
      </c>
      <c r="M127" s="8">
        <v>126.899405047035</v>
      </c>
      <c r="N127" s="8">
        <v>789.096</v>
      </c>
      <c r="O127" s="8">
        <v>2154.4499999999998</v>
      </c>
      <c r="P127" s="8">
        <v>0</v>
      </c>
      <c r="Q127" s="8">
        <v>0</v>
      </c>
      <c r="R127" s="8">
        <v>3517.5</v>
      </c>
      <c r="S127" s="8">
        <v>0</v>
      </c>
      <c r="T127" s="8">
        <v>0</v>
      </c>
      <c r="U127" s="8">
        <v>3517.5</v>
      </c>
      <c r="V127" s="8">
        <v>0</v>
      </c>
      <c r="W127" s="8">
        <v>0</v>
      </c>
    </row>
    <row r="128" spans="1:23" ht="15.75" x14ac:dyDescent="0.25">
      <c r="A128" s="10" t="s">
        <v>46</v>
      </c>
      <c r="B128" s="11" t="s">
        <v>36</v>
      </c>
      <c r="C128" s="11">
        <v>50</v>
      </c>
      <c r="D128" s="12">
        <v>543138.88067895663</v>
      </c>
      <c r="E128" s="12">
        <v>229361.03640000004</v>
      </c>
      <c r="F128" s="12">
        <v>27815.4</v>
      </c>
      <c r="G128" s="12">
        <v>238305.8148900739</v>
      </c>
      <c r="H128" s="16">
        <v>6344.0586100739001</v>
      </c>
      <c r="I128" s="16">
        <v>231961.75628</v>
      </c>
      <c r="J128" s="16">
        <v>0</v>
      </c>
      <c r="K128" s="16">
        <v>0</v>
      </c>
      <c r="L128" s="12">
        <v>22796.248599036266</v>
      </c>
      <c r="M128" s="16">
        <v>1057.8736950782757</v>
      </c>
      <c r="N128" s="17">
        <v>11000.27090395799</v>
      </c>
      <c r="O128" s="17">
        <v>10738.103999999999</v>
      </c>
      <c r="P128" s="16">
        <v>0</v>
      </c>
      <c r="Q128" s="17">
        <v>0</v>
      </c>
      <c r="R128" s="12">
        <v>24860.380789846371</v>
      </c>
      <c r="S128" s="17">
        <v>0</v>
      </c>
      <c r="T128" s="16">
        <v>0</v>
      </c>
      <c r="U128" s="17">
        <v>4941.880789846371</v>
      </c>
      <c r="V128" s="17">
        <v>19918.5</v>
      </c>
      <c r="W128" s="17">
        <v>0</v>
      </c>
    </row>
    <row r="131" spans="1:23" s="43" customFormat="1" x14ac:dyDescent="0.25">
      <c r="A131" s="40"/>
      <c r="B131" s="41"/>
      <c r="C131" s="42" t="s">
        <v>16</v>
      </c>
      <c r="D131" s="42" t="s">
        <v>17</v>
      </c>
      <c r="E131" s="42" t="s">
        <v>18</v>
      </c>
      <c r="F131" s="42" t="s">
        <v>19</v>
      </c>
      <c r="G131" s="42" t="s">
        <v>20</v>
      </c>
      <c r="H131" s="42" t="s">
        <v>21</v>
      </c>
      <c r="I131" s="42" t="s">
        <v>22</v>
      </c>
      <c r="J131" s="42" t="s">
        <v>23</v>
      </c>
      <c r="K131" s="42" t="s">
        <v>24</v>
      </c>
      <c r="L131" s="42" t="s">
        <v>25</v>
      </c>
      <c r="M131" s="42" t="s">
        <v>26</v>
      </c>
      <c r="N131" s="42" t="s">
        <v>27</v>
      </c>
      <c r="O131" s="42" t="s">
        <v>0</v>
      </c>
      <c r="P131" s="42" t="s">
        <v>28</v>
      </c>
      <c r="Q131" s="42" t="s">
        <v>29</v>
      </c>
      <c r="R131" s="42" t="s">
        <v>30</v>
      </c>
      <c r="S131" s="42" t="s">
        <v>31</v>
      </c>
      <c r="T131" s="42" t="s">
        <v>32</v>
      </c>
      <c r="U131" s="42" t="s">
        <v>33</v>
      </c>
      <c r="V131" s="42" t="s">
        <v>34</v>
      </c>
      <c r="W131" s="42" t="s">
        <v>35</v>
      </c>
    </row>
    <row r="132" spans="1:23" s="43" customFormat="1" x14ac:dyDescent="0.25">
      <c r="A132" s="40" t="s">
        <v>47</v>
      </c>
      <c r="B132" s="41" t="s">
        <v>12</v>
      </c>
      <c r="C132" s="44">
        <v>6</v>
      </c>
      <c r="D132" s="44">
        <v>11782.024096000001</v>
      </c>
      <c r="E132" s="44">
        <v>2659.3092000000001</v>
      </c>
      <c r="F132" s="44">
        <v>2572.8000000000002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6549.9148960000002</v>
      </c>
      <c r="M132" s="44">
        <v>0</v>
      </c>
      <c r="N132" s="44">
        <v>6499.1739960000004</v>
      </c>
      <c r="O132" s="44">
        <v>0</v>
      </c>
      <c r="P132" s="44">
        <v>0</v>
      </c>
      <c r="Q132" s="44">
        <v>50.740900000000003</v>
      </c>
      <c r="R132" s="44">
        <v>0</v>
      </c>
      <c r="S132" s="44">
        <v>0</v>
      </c>
      <c r="T132" s="44">
        <v>0</v>
      </c>
      <c r="U132" s="44">
        <v>0</v>
      </c>
      <c r="V132" s="43">
        <v>0</v>
      </c>
      <c r="W132" s="43">
        <v>0</v>
      </c>
    </row>
    <row r="133" spans="1:23" s="43" customFormat="1" x14ac:dyDescent="0.25">
      <c r="A133" s="45" t="s">
        <v>47</v>
      </c>
      <c r="B133" s="46" t="s">
        <v>1</v>
      </c>
      <c r="C133" s="47">
        <v>21</v>
      </c>
      <c r="D133" s="47">
        <v>866204.78304508456</v>
      </c>
      <c r="E133" s="47">
        <v>257984.9712</v>
      </c>
      <c r="F133" s="47">
        <v>5116.9715975180397</v>
      </c>
      <c r="G133" s="47">
        <v>567617.21895000001</v>
      </c>
      <c r="H133" s="47">
        <v>170.2</v>
      </c>
      <c r="I133" s="47">
        <v>567447.01895000006</v>
      </c>
      <c r="J133" s="47">
        <v>0</v>
      </c>
      <c r="K133" s="47">
        <v>0</v>
      </c>
      <c r="L133" s="47">
        <v>35485.621297566599</v>
      </c>
      <c r="M133" s="47">
        <v>21033.465349566599</v>
      </c>
      <c r="N133" s="47">
        <v>9005.0559479999993</v>
      </c>
      <c r="O133" s="47">
        <v>5447.1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0</v>
      </c>
      <c r="V133" s="43">
        <v>0</v>
      </c>
      <c r="W133" s="43">
        <v>0</v>
      </c>
    </row>
    <row r="134" spans="1:23" s="43" customFormat="1" x14ac:dyDescent="0.25">
      <c r="A134" s="45" t="s">
        <v>47</v>
      </c>
      <c r="B134" s="46" t="s">
        <v>13</v>
      </c>
      <c r="C134" s="47">
        <v>4</v>
      </c>
      <c r="D134" s="47">
        <v>315160.09245</v>
      </c>
      <c r="E134" s="47">
        <v>238317.57</v>
      </c>
      <c r="F134" s="47">
        <v>19071.900000000001</v>
      </c>
      <c r="G134" s="47">
        <v>57196.734450000004</v>
      </c>
      <c r="H134" s="47">
        <v>2300</v>
      </c>
      <c r="I134" s="47">
        <v>54896.734450000004</v>
      </c>
      <c r="J134" s="47">
        <v>0</v>
      </c>
      <c r="K134" s="47">
        <v>0</v>
      </c>
      <c r="L134" s="47">
        <v>573.88800000000003</v>
      </c>
      <c r="M134" s="47">
        <v>0</v>
      </c>
      <c r="N134" s="47">
        <v>573.88800000000003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3">
        <v>0</v>
      </c>
      <c r="W134" s="43">
        <v>0</v>
      </c>
    </row>
    <row r="135" spans="1:23" s="43" customFormat="1" x14ac:dyDescent="0.25">
      <c r="A135" s="45" t="s">
        <v>47</v>
      </c>
      <c r="B135" s="46" t="s">
        <v>2</v>
      </c>
      <c r="C135" s="47">
        <v>11</v>
      </c>
      <c r="D135" s="47">
        <v>180891.59490000003</v>
      </c>
      <c r="E135" s="47">
        <v>90156.830400000006</v>
      </c>
      <c r="F135" s="47">
        <v>14207.290499999999</v>
      </c>
      <c r="G135" s="47">
        <v>75879.974000000002</v>
      </c>
      <c r="H135" s="47">
        <v>23</v>
      </c>
      <c r="I135" s="47">
        <v>75856.974000000002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647.5</v>
      </c>
      <c r="S135" s="47">
        <v>0</v>
      </c>
      <c r="T135" s="47">
        <v>0</v>
      </c>
      <c r="U135" s="47">
        <v>647.5</v>
      </c>
      <c r="V135" s="43">
        <v>0</v>
      </c>
      <c r="W135" s="43">
        <v>0</v>
      </c>
    </row>
    <row r="136" spans="1:23" s="43" customFormat="1" x14ac:dyDescent="0.25">
      <c r="A136" s="45" t="s">
        <v>47</v>
      </c>
      <c r="B136" s="46" t="s">
        <v>14</v>
      </c>
      <c r="C136" s="47">
        <v>1</v>
      </c>
      <c r="D136" s="47" t="s">
        <v>51</v>
      </c>
      <c r="E136" s="47" t="s">
        <v>51</v>
      </c>
      <c r="F136" s="47" t="s">
        <v>51</v>
      </c>
      <c r="G136" s="47" t="s">
        <v>51</v>
      </c>
      <c r="H136" s="47" t="s">
        <v>51</v>
      </c>
      <c r="I136" s="47" t="s">
        <v>51</v>
      </c>
      <c r="J136" s="47" t="s">
        <v>51</v>
      </c>
      <c r="K136" s="47" t="s">
        <v>51</v>
      </c>
      <c r="L136" s="47" t="s">
        <v>51</v>
      </c>
      <c r="M136" s="47" t="s">
        <v>51</v>
      </c>
      <c r="N136" s="47" t="s">
        <v>51</v>
      </c>
      <c r="O136" s="47" t="s">
        <v>51</v>
      </c>
      <c r="P136" s="47" t="s">
        <v>51</v>
      </c>
      <c r="Q136" s="47" t="s">
        <v>51</v>
      </c>
      <c r="R136" s="47" t="s">
        <v>51</v>
      </c>
      <c r="S136" s="47" t="s">
        <v>51</v>
      </c>
      <c r="T136" s="47" t="s">
        <v>51</v>
      </c>
      <c r="U136" s="47" t="s">
        <v>51</v>
      </c>
      <c r="V136" s="43" t="s">
        <v>51</v>
      </c>
      <c r="W136" s="43" t="s">
        <v>51</v>
      </c>
    </row>
    <row r="137" spans="1:23" s="43" customFormat="1" x14ac:dyDescent="0.25">
      <c r="A137" s="45" t="s">
        <v>47</v>
      </c>
      <c r="B137" s="46" t="s">
        <v>4</v>
      </c>
      <c r="C137" s="47">
        <v>24</v>
      </c>
      <c r="D137" s="47">
        <v>249624.60741</v>
      </c>
      <c r="E137" s="47">
        <v>32288.004000000001</v>
      </c>
      <c r="F137" s="47">
        <v>2287.884</v>
      </c>
      <c r="G137" s="47">
        <v>204155.95160999999</v>
      </c>
      <c r="H137" s="47">
        <v>879.61199999999997</v>
      </c>
      <c r="I137" s="47">
        <v>203276.33961</v>
      </c>
      <c r="J137" s="47">
        <v>0</v>
      </c>
      <c r="K137" s="47">
        <v>0</v>
      </c>
      <c r="L137" s="47">
        <v>10892.767800000001</v>
      </c>
      <c r="M137" s="47">
        <v>0</v>
      </c>
      <c r="N137" s="47">
        <v>6086.7996000000003</v>
      </c>
      <c r="O137" s="47">
        <v>4805.9682000000003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0</v>
      </c>
      <c r="V137" s="43">
        <v>0</v>
      </c>
      <c r="W137" s="43">
        <v>0</v>
      </c>
    </row>
    <row r="138" spans="1:23" s="43" customFormat="1" x14ac:dyDescent="0.25">
      <c r="A138" s="45" t="s">
        <v>47</v>
      </c>
      <c r="B138" s="46" t="s">
        <v>5</v>
      </c>
      <c r="C138" s="47">
        <v>28</v>
      </c>
      <c r="D138" s="47">
        <v>179575.17100091692</v>
      </c>
      <c r="E138" s="47">
        <v>75054.758400000006</v>
      </c>
      <c r="F138" s="47">
        <v>59900.381840916903</v>
      </c>
      <c r="G138" s="47">
        <v>19971.340649999998</v>
      </c>
      <c r="H138" s="47">
        <v>1409.9459999999999</v>
      </c>
      <c r="I138" s="47">
        <v>18561.394649999998</v>
      </c>
      <c r="J138" s="47">
        <v>0</v>
      </c>
      <c r="K138" s="47">
        <v>0</v>
      </c>
      <c r="L138" s="47">
        <v>24648.69011</v>
      </c>
      <c r="M138" s="47">
        <v>6.7342500000000003</v>
      </c>
      <c r="N138" s="47">
        <v>21360.111359999999</v>
      </c>
      <c r="O138" s="47">
        <v>2322.3344999999999</v>
      </c>
      <c r="P138" s="47">
        <v>0</v>
      </c>
      <c r="Q138" s="47">
        <v>959.51</v>
      </c>
      <c r="R138" s="47">
        <v>0</v>
      </c>
      <c r="S138" s="47">
        <v>0</v>
      </c>
      <c r="T138" s="47">
        <v>0</v>
      </c>
      <c r="U138" s="47">
        <v>0</v>
      </c>
      <c r="V138" s="43">
        <v>0</v>
      </c>
      <c r="W138" s="43">
        <v>0</v>
      </c>
    </row>
    <row r="139" spans="1:23" s="43" customFormat="1" x14ac:dyDescent="0.25">
      <c r="A139" s="45" t="s">
        <v>47</v>
      </c>
      <c r="B139" s="46" t="s">
        <v>10</v>
      </c>
      <c r="C139" s="47">
        <v>3</v>
      </c>
      <c r="D139" s="47">
        <v>7335.5454199999995</v>
      </c>
      <c r="E139" s="47">
        <v>4003.8191999999999</v>
      </c>
      <c r="F139" s="47">
        <v>3200.4</v>
      </c>
      <c r="G139" s="47">
        <v>50.6</v>
      </c>
      <c r="H139" s="47">
        <v>50.6</v>
      </c>
      <c r="I139" s="47">
        <v>0</v>
      </c>
      <c r="J139" s="47">
        <v>0</v>
      </c>
      <c r="K139" s="47">
        <v>0</v>
      </c>
      <c r="L139" s="47">
        <v>80.726219999999998</v>
      </c>
      <c r="M139" s="47">
        <v>7.5555000000000003</v>
      </c>
      <c r="N139" s="47">
        <v>73.170720000000003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0</v>
      </c>
      <c r="V139" s="43">
        <v>0</v>
      </c>
      <c r="W139" s="43">
        <v>0</v>
      </c>
    </row>
    <row r="140" spans="1:23" s="43" customFormat="1" x14ac:dyDescent="0.25">
      <c r="A140" s="45" t="s">
        <v>47</v>
      </c>
      <c r="B140" s="46" t="s">
        <v>11</v>
      </c>
      <c r="C140" s="47">
        <v>5</v>
      </c>
      <c r="D140" s="47">
        <v>3878.65268001497</v>
      </c>
      <c r="E140" s="47">
        <v>1528.8804</v>
      </c>
      <c r="F140" s="47">
        <v>2349.77228001497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0</v>
      </c>
      <c r="V140" s="43">
        <v>0</v>
      </c>
      <c r="W140" s="43">
        <v>0</v>
      </c>
    </row>
    <row r="141" spans="1:23" s="43" customFormat="1" x14ac:dyDescent="0.25">
      <c r="A141" s="45" t="s">
        <v>47</v>
      </c>
      <c r="B141" s="46" t="s">
        <v>6</v>
      </c>
      <c r="C141" s="47">
        <v>20</v>
      </c>
      <c r="D141" s="47">
        <v>146383.55446601092</v>
      </c>
      <c r="E141" s="47">
        <v>56174.864399999999</v>
      </c>
      <c r="F141" s="47">
        <v>68345.004006010902</v>
      </c>
      <c r="G141" s="47">
        <v>4125.7485099999994</v>
      </c>
      <c r="H141" s="47">
        <v>1196</v>
      </c>
      <c r="I141" s="47">
        <v>2929.7485099999999</v>
      </c>
      <c r="J141" s="47">
        <v>0</v>
      </c>
      <c r="K141" s="47">
        <v>0</v>
      </c>
      <c r="L141" s="47">
        <v>17737.937549999999</v>
      </c>
      <c r="M141" s="47">
        <v>0</v>
      </c>
      <c r="N141" s="47">
        <v>5993.5428000000002</v>
      </c>
      <c r="O141" s="47">
        <v>11744.394749999999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3">
        <v>0</v>
      </c>
      <c r="W141" s="43">
        <v>0</v>
      </c>
    </row>
    <row r="142" spans="1:23" s="43" customFormat="1" x14ac:dyDescent="0.25">
      <c r="A142" s="45" t="s">
        <v>47</v>
      </c>
      <c r="B142" s="46" t="s">
        <v>7</v>
      </c>
      <c r="C142" s="47">
        <v>2</v>
      </c>
      <c r="D142" s="47" t="s">
        <v>51</v>
      </c>
      <c r="E142" s="47" t="s">
        <v>51</v>
      </c>
      <c r="F142" s="47" t="s">
        <v>51</v>
      </c>
      <c r="G142" s="47" t="s">
        <v>51</v>
      </c>
      <c r="H142" s="47" t="s">
        <v>51</v>
      </c>
      <c r="I142" s="47" t="s">
        <v>51</v>
      </c>
      <c r="J142" s="47" t="s">
        <v>51</v>
      </c>
      <c r="K142" s="47" t="s">
        <v>51</v>
      </c>
      <c r="L142" s="47" t="s">
        <v>51</v>
      </c>
      <c r="M142" s="47" t="s">
        <v>51</v>
      </c>
      <c r="N142" s="47" t="s">
        <v>51</v>
      </c>
      <c r="O142" s="47" t="s">
        <v>51</v>
      </c>
      <c r="P142" s="47" t="s">
        <v>51</v>
      </c>
      <c r="Q142" s="47" t="s">
        <v>51</v>
      </c>
      <c r="R142" s="47" t="s">
        <v>51</v>
      </c>
      <c r="S142" s="47" t="s">
        <v>51</v>
      </c>
      <c r="T142" s="47" t="s">
        <v>51</v>
      </c>
      <c r="U142" s="47" t="s">
        <v>51</v>
      </c>
      <c r="V142" s="43" t="s">
        <v>51</v>
      </c>
      <c r="W142" s="43" t="s">
        <v>51</v>
      </c>
    </row>
    <row r="143" spans="1:23" s="43" customFormat="1" x14ac:dyDescent="0.25">
      <c r="A143" s="45" t="s">
        <v>47</v>
      </c>
      <c r="B143" s="46" t="s">
        <v>8</v>
      </c>
      <c r="C143" s="47">
        <v>9</v>
      </c>
      <c r="D143" s="47">
        <v>7710.5244259257006</v>
      </c>
      <c r="E143" s="47">
        <v>2816.4996000000001</v>
      </c>
      <c r="F143" s="47">
        <v>3817.9848259257001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1076.04</v>
      </c>
      <c r="M143" s="47">
        <v>0</v>
      </c>
      <c r="N143" s="47">
        <v>1076.04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0</v>
      </c>
      <c r="V143" s="43">
        <v>0</v>
      </c>
      <c r="W143" s="43">
        <v>0</v>
      </c>
    </row>
    <row r="144" spans="1:23" ht="15.75" x14ac:dyDescent="0.25">
      <c r="A144" s="48" t="s">
        <v>47</v>
      </c>
      <c r="B144" s="11" t="s">
        <v>36</v>
      </c>
      <c r="C144" s="11"/>
      <c r="D144" s="12">
        <v>1968546.5498939531</v>
      </c>
      <c r="E144" s="12">
        <v>760985.50679999997</v>
      </c>
      <c r="F144" s="12">
        <v>180870.38905038653</v>
      </c>
      <c r="G144" s="12">
        <v>928997.56816999998</v>
      </c>
      <c r="H144" s="16">
        <v>6029.3580000000002</v>
      </c>
      <c r="I144" s="16">
        <v>922968.21017000009</v>
      </c>
      <c r="J144" s="16">
        <v>0</v>
      </c>
      <c r="K144" s="16">
        <v>0</v>
      </c>
      <c r="L144" s="12">
        <v>97045.585873566597</v>
      </c>
      <c r="M144" s="16">
        <v>21047.755099566599</v>
      </c>
      <c r="N144" s="17">
        <v>55584.278352571433</v>
      </c>
      <c r="O144" s="17">
        <v>361045.86100000003</v>
      </c>
      <c r="P144" s="16">
        <v>0</v>
      </c>
      <c r="Q144" s="17">
        <v>1010.2509</v>
      </c>
      <c r="R144" s="12">
        <v>647.5</v>
      </c>
      <c r="S144" s="17">
        <v>7134451.7514199996</v>
      </c>
      <c r="T144" s="16">
        <v>0</v>
      </c>
      <c r="U144" s="17">
        <v>647.5</v>
      </c>
      <c r="V144" s="17">
        <v>778446.86736844992</v>
      </c>
      <c r="W144" s="17">
        <v>577020.39803655003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AEB330F5AB5F43B244BD5EBF09EFCA" ma:contentTypeVersion="16" ma:contentTypeDescription="Opret et nyt dokument." ma:contentTypeScope="" ma:versionID="d3bf6d1cc19b2d904f6c1ee00bbf0616">
  <xsd:schema xmlns:xsd="http://www.w3.org/2001/XMLSchema" xmlns:xs="http://www.w3.org/2001/XMLSchema" xmlns:p="http://schemas.microsoft.com/office/2006/metadata/properties" xmlns:ns2="fe121e20-e7f1-46f8-9cf0-3dcc1c9d6a71" xmlns:ns3="3cb11f44-5089-44be-a7dd-4fed73cd74f9" targetNamespace="http://schemas.microsoft.com/office/2006/metadata/properties" ma:root="true" ma:fieldsID="be0ec05a9baaa8ff27a867659fb4fc91" ns2:_="" ns3:_="">
    <xsd:import namespace="fe121e20-e7f1-46f8-9cf0-3dcc1c9d6a71"/>
    <xsd:import namespace="3cb11f44-5089-44be-a7dd-4fed73cd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io" minOccurs="0"/>
                <xsd:element ref="ns2:oprettelsesdato" minOccurs="0"/>
                <xsd:element ref="ns2:Mappe_x0020_nr_x002e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21e20-e7f1-46f8-9cf0-3dcc1c9d6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o" ma:index="20" nillable="true" ma:displayName="Dato" ma:format="DateTime" ma:internalName="Datio">
      <xsd:simpleType>
        <xsd:restriction base="dms:DateTime"/>
      </xsd:simpleType>
    </xsd:element>
    <xsd:element name="oprettelsesdato" ma:index="21" nillable="true" ma:displayName="oprettelsesdato" ma:format="DateTime" ma:internalName="oprettelsesdato">
      <xsd:simpleType>
        <xsd:restriction base="dms:DateTime"/>
      </xsd:simpleType>
    </xsd:element>
    <xsd:element name="Mappe_x0020_nr_x002e_" ma:index="22" nillable="true" ma:displayName="Mappe nr." ma:internalName="Mappe_x0020_nr_x002e_">
      <xsd:simpleType>
        <xsd:restriction base="dms:Number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1f44-5089-44be-a7dd-4fed73cd7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ppe_x0020_nr_x002e_ xmlns="fe121e20-e7f1-46f8-9cf0-3dcc1c9d6a71" xsi:nil="true"/>
    <Datio xmlns="fe121e20-e7f1-46f8-9cf0-3dcc1c9d6a71" xsi:nil="true"/>
    <oprettelsesdato xmlns="fe121e20-e7f1-46f8-9cf0-3dcc1c9d6a71" xsi:nil="true"/>
  </documentManagement>
</p:properties>
</file>

<file path=customXml/itemProps1.xml><?xml version="1.0" encoding="utf-8"?>
<ds:datastoreItem xmlns:ds="http://schemas.openxmlformats.org/officeDocument/2006/customXml" ds:itemID="{B9B9C817-ACCC-4420-B6BF-1DA50A661754}"/>
</file>

<file path=customXml/itemProps2.xml><?xml version="1.0" encoding="utf-8"?>
<ds:datastoreItem xmlns:ds="http://schemas.openxmlformats.org/officeDocument/2006/customXml" ds:itemID="{721DF6D1-8921-44A8-A531-D8AAC11D9993}"/>
</file>

<file path=customXml/itemProps3.xml><?xml version="1.0" encoding="utf-8"?>
<ds:datastoreItem xmlns:ds="http://schemas.openxmlformats.org/officeDocument/2006/customXml" ds:itemID="{F210CEEA-46AA-46C5-926C-0B7C99FB9F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2020</vt:lpstr>
      <vt:lpstr>2018</vt:lpstr>
      <vt:lpstr>2016</vt:lpstr>
      <vt:lpstr>2010</vt:lpstr>
      <vt:lpstr>1990</vt:lpstr>
      <vt:lpstr>Baggrundsdata 2020, DST</vt:lpstr>
      <vt:lpstr>Baggrundsdata 2018, DST </vt:lpstr>
      <vt:lpstr>Baggrundsdata 2016, DST</vt:lpstr>
      <vt:lpstr>Baggrundsdata 2010, DST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Kamilla Elkjær</dc:creator>
  <cp:lastModifiedBy>Max Gunnar Ansas Guddat</cp:lastModifiedBy>
  <dcterms:created xsi:type="dcterms:W3CDTF">2017-10-11T11:01:00Z</dcterms:created>
  <dcterms:modified xsi:type="dcterms:W3CDTF">2022-02-17T10:41:25Z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0x010100B7AEB330F5AB5F43B244BD5EBF09EFCA</vt:lpwstr>
  </property>
</Properties>
</file>